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30" tabRatio="835" activeTab="0"/>
  </bookViews>
  <sheets>
    <sheet name="BL-3-6" sheetId="1" r:id="rId1"/>
    <sheet name="PL7-10" sheetId="2" r:id="rId2"/>
    <sheet name="CH11" sheetId="3" r:id="rId3"/>
    <sheet name="CH12" sheetId="4" r:id="rId4"/>
    <sheet name="SH13" sheetId="5" r:id="rId5"/>
    <sheet name="CF14-17" sheetId="6" r:id="rId6"/>
  </sheets>
  <definedNames>
    <definedName name="_xlnm.Print_Area" localSheetId="0">'BL-3-6'!$A$1:$J$119</definedName>
    <definedName name="_xlnm.Print_Area" localSheetId="5">'CF14-17'!$A$1:$L$128</definedName>
    <definedName name="_xlnm.Print_Area" localSheetId="2">'CH11'!$A$1:$AJ$39</definedName>
    <definedName name="_xlnm.Print_Area" localSheetId="3">'CH12'!$A$1:$AJ$33</definedName>
    <definedName name="_xlnm.Print_Area" localSheetId="1">'PL7-10'!$A$1:$J$95</definedName>
    <definedName name="_xlnm.Print_Area" localSheetId="4">'SH13'!$A$1:$V$28</definedName>
  </definedNames>
  <calcPr fullCalcOnLoad="1"/>
</workbook>
</file>

<file path=xl/sharedStrings.xml><?xml version="1.0" encoding="utf-8"?>
<sst xmlns="http://schemas.openxmlformats.org/spreadsheetml/2006/main" count="630" uniqueCount="302">
  <si>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</si>
  <si>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</si>
  <si>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</si>
  <si>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</si>
  <si>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</si>
  <si>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</si>
  <si>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</si>
  <si>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</si>
  <si>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</si>
  <si>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</si>
  <si>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</si>
  <si>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</si>
  <si>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</si>
  <si>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</si>
  <si>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</si>
  <si>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</si>
  <si>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</si>
  <si>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</si>
  <si>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</si>
  <si>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</si>
  <si>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</si>
  <si>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</si>
  <si>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</si>
  <si>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</si>
  <si>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</si>
  <si>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ผู้ถือหุ้น</t>
  </si>
  <si>
    <t>กระแสเงินสดจากกิจกรรมดำเนินงาน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</si>
  <si>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</si>
  <si>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</si>
  <si>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</si>
  <si>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ยังไม่ได้</t>
  </si>
  <si>
    <t>จ่ายภาษีเงินได้</t>
  </si>
  <si>
    <t xml:space="preserve">ที่ดิน อาคารและอุปกรณ์ </t>
  </si>
  <si>
    <t>ภาษีเงินได้ค้างจ่าย</t>
  </si>
  <si>
    <t>การเปลี่ยนแปลง</t>
  </si>
  <si>
    <t>ส่วนเกินทุน</t>
  </si>
  <si>
    <t>งบการเงินเฉพาะกิจการ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</si>
  <si>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</si>
  <si>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</si>
  <si>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</si>
  <si>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</si>
  <si>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</si>
  <si>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</si>
  <si>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</si>
  <si>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</si>
  <si>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</si>
  <si>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</si>
  <si>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เงินปันผลรับ</t>
  </si>
  <si>
    <t>ที่ออกและ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</si>
  <si>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</si>
  <si>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</si>
  <si>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</si>
  <si>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ต้นทุนขายสินค้า</t>
  </si>
  <si>
    <t>ค่าใช้จ่ายค้างจ่าย</t>
  </si>
  <si>
    <t>รายได้จากการขายสินค้า</t>
  </si>
  <si>
    <t>รวมส่วนของ</t>
  </si>
  <si>
    <t>ตามกฎหมาย</t>
  </si>
  <si>
    <t>หุ้นทุน</t>
  </si>
  <si>
    <t>เงินลงทุนในบริษัทย่อย</t>
  </si>
  <si>
    <t>เงินลงทุนในบริษัทที่เกี่ยวข้องกัน</t>
  </si>
  <si>
    <t>ส่วนเกินมูลค่าหุ้น</t>
  </si>
  <si>
    <t>ค่าใช้จ่ายในการบริหาร</t>
  </si>
  <si>
    <t>มูลค่าหุ้นสามัญ</t>
  </si>
  <si>
    <t>ผลต่างจาก</t>
  </si>
  <si>
    <t>ในมูลค่า</t>
  </si>
  <si>
    <t>ทุนสำรอง</t>
  </si>
  <si>
    <t>ต้นทุนทางการเงิน</t>
  </si>
  <si>
    <t>ประกอบด้วย</t>
  </si>
  <si>
    <t>เงินเบิกเกินบัญชี</t>
  </si>
  <si>
    <t>สุทธิ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</si>
  <si>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</si>
  <si>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</si>
  <si>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</si>
  <si>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</si>
  <si>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</si>
  <si>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</si>
  <si>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</si>
  <si>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</si>
  <si>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</si>
  <si>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</si>
  <si>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กระแสเงินสดจากกิจกรรมดำเนินงาน (ต่อ)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</si>
  <si>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</si>
  <si>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</si>
  <si>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</si>
  <si>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</si>
  <si>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</si>
  <si>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</si>
  <si>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</si>
  <si>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</si>
  <si>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</si>
  <si>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</si>
  <si>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</si>
  <si>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</si>
  <si>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>ควบคุม</t>
  </si>
  <si>
    <t>-</t>
  </si>
  <si>
    <t xml:space="preserve">   เข้าส่วนของผู้ถือหุ้น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</si>
  <si>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</si>
  <si>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</si>
  <si>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</si>
  <si>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</si>
  <si>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 xml:space="preserve"> มูลค่าหุ้นสามัญ</t>
  </si>
  <si>
    <t>กำไรขาดทุนเบ็ดเสร็จอื่น</t>
  </si>
  <si>
    <t>ส่วนได้เสียที่ไม่มีอำนาจควบคุม</t>
  </si>
  <si>
    <t xml:space="preserve">   ส่วนที่เป็นของบริษัทใหญ่</t>
  </si>
  <si>
    <t>ส่วนเกินทุนอื่น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</si>
  <si>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</si>
  <si>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</si>
  <si>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</si>
  <si>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</si>
  <si>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</si>
  <si>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สินทรัพย์ชีวภาพส่วนที่หมุนเวียนและไม่หมุนเวียน</t>
  </si>
  <si>
    <t>เงินลงทุนในบริษัทอื่น</t>
  </si>
  <si>
    <t>ตั๋วแลกเงิน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</si>
  <si>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</si>
  <si>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</si>
  <si>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ค่าใช้จ่าย (รายได้) ภาษีเงินได้ </t>
  </si>
  <si>
    <t>เงินปันผลค้างรับ</t>
  </si>
  <si>
    <t xml:space="preserve">     - อื่นๆ </t>
  </si>
  <si>
    <t>ค่าใช้จ่าย (รายได้) ภาษีเงินได้</t>
  </si>
  <si>
    <t>เงินสดจ่ายค่าสิทธิการเช่า</t>
  </si>
  <si>
    <t>2.</t>
  </si>
  <si>
    <t>1.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</si>
  <si>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</si>
  <si>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</si>
  <si>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</si>
  <si>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</si>
  <si>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</si>
  <si>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</si>
  <si>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</si>
  <si>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</si>
  <si>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</si>
  <si>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ทุนจดทะเบียน</t>
  </si>
  <si>
    <t xml:space="preserve">   ทุนที่ออกและชำระแล้ว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</si>
  <si>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</si>
  <si>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ส่วนเกินมูลค่าหุ้นสามัญ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</si>
  <si>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</si>
  <si>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</si>
  <si>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</si>
  <si>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รวมส่วนของผู้ถือหุ้นของบริษัท</t>
  </si>
  <si>
    <t xml:space="preserve">รายได้ </t>
  </si>
  <si>
    <t xml:space="preserve">ค่าใช้จ่าย </t>
  </si>
  <si>
    <t xml:space="preserve">   ของสินทรัพย์ชีวภาพ</t>
  </si>
  <si>
    <t xml:space="preserve">   ส่วนที่เป็นของส่วนได้เสีย</t>
  </si>
  <si>
    <t xml:space="preserve">      ที่ไม่มีอำนาจควบคุม</t>
  </si>
  <si>
    <t>ส่วนเกินทุนจาก</t>
  </si>
  <si>
    <t>ในบริษัทย่อย</t>
  </si>
  <si>
    <t xml:space="preserve">เจ้าหนี้การค้าและเจ้าหนี้อื่น </t>
  </si>
  <si>
    <t>เงินลงทุนชั่วคราว</t>
  </si>
  <si>
    <t>ค่าเสื่อมราคา</t>
  </si>
  <si>
    <t>และบริษัทร่วม</t>
  </si>
  <si>
    <t xml:space="preserve">      ของบริษัทย่อยและบริษัทร่วม</t>
  </si>
  <si>
    <t xml:space="preserve">   และการร่วมค้า</t>
  </si>
  <si>
    <t>เงินลงทุนในบริษัทร่วม</t>
  </si>
  <si>
    <t>เงินลงทุนในการร่วมค้า</t>
  </si>
  <si>
    <t>เงินกู้ยืมระยะสั้นจากการร่วมค้า</t>
  </si>
  <si>
    <t>ค่าเสื่อมราคาของสินทรัพย์ชีวภาพ</t>
  </si>
  <si>
    <t>สิทธิการเช่า</t>
  </si>
  <si>
    <t>กำไรก่อนค่าใช้จ่าย (รายได้) ภาษีเงินได้</t>
  </si>
  <si>
    <t>งบกำไรขาดทุน (ไม่ได้ตรวจสอบ)</t>
  </si>
  <si>
    <t>ขาดทุนจากอัตราแลกเปลี่ยนสุทธิ</t>
  </si>
  <si>
    <t xml:space="preserve">ส่วนแบ่งกำไรจากเงินลงทุนในบริษัทร่วม </t>
  </si>
  <si>
    <t>กำไรสำหรับงวด</t>
  </si>
  <si>
    <t>งบแสดงการเปลี่ยนแปลงส่วนของผู้ถือหุ้น (ไม่ได้ตรวจสอบ)</t>
  </si>
  <si>
    <t>กำไรขาดทุนเบ็ดเสร็จสำหรับงวด</t>
  </si>
  <si>
    <t>รวมกำไรขาดทุนเบ็ดเสร็จสำหรับงวด</t>
  </si>
  <si>
    <t>งบกระแสเงินสด (ไม่ได้ตรวจสอบ)</t>
  </si>
  <si>
    <t>(กำไร) ขาดทุนจากการเปลี่ยนแปลงมูลค่ายุติธรรม</t>
  </si>
  <si>
    <t xml:space="preserve">   และอสังหาริมทรัพย์เพื่อการลงทุน</t>
  </si>
  <si>
    <t>หุ้นกู้ด้อยสิทธิที่มีลักษณะคล้ายทุน</t>
  </si>
  <si>
    <t xml:space="preserve">   บริษัทย่อยออกหุ้นเพิ่มทุน</t>
  </si>
  <si>
    <t>ของบริษัท</t>
  </si>
  <si>
    <t>เงินสดรับจากเงินกู้ยืมระยะยาวจากสถาบันการเงิน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</si>
  <si>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</si>
  <si>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</si>
  <si>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เงินสดรับจากการออกหุ้นสามัญเพิ่มทุน</t>
  </si>
  <si>
    <t>งบกำไรขาดทุนเบ็ดเสร็จ (ไม่ได้ตรวจสอบ)</t>
  </si>
  <si>
    <t>กระแสเงินสดจากกิจกรรมลงทุน (ต่อ)</t>
  </si>
  <si>
    <t>หุ้นกู้ด้อยสิทธิ</t>
  </si>
  <si>
    <t>ที่มีลักษณะ</t>
  </si>
  <si>
    <t>คล้ายทุน</t>
  </si>
  <si>
    <t>ต้นทุนในการจัดจำหน่าย</t>
  </si>
  <si>
    <t>รวมรายการที่จะไม่ถูกจัดประเภทใหม่ไว้ใน</t>
  </si>
  <si>
    <t xml:space="preserve">   กำไรหรือขาดทุนในภายหลัง</t>
  </si>
  <si>
    <t>ผลต่างของอัตราแลกเปลี่ยนจากการ</t>
  </si>
  <si>
    <t xml:space="preserve">   แปลงค่างบการเงิน</t>
  </si>
  <si>
    <t xml:space="preserve">   ส่วนที่เป็นของส่วนได้เสียที่ไม่มีอำนาจควบคุม</t>
  </si>
  <si>
    <t>รวมรายการที่อาจถูกจัดประเภทใหม่ไว้ใน</t>
  </si>
  <si>
    <t>ผลต่างของ</t>
  </si>
  <si>
    <t>อัตราแลกเปลี่ยน</t>
  </si>
  <si>
    <t>จากการแปลงค่า</t>
  </si>
  <si>
    <t xml:space="preserve">   การเปลี่ยนแปลงในส่วนได้เสียของบริษัทย่อยและบริษัทร่วม</t>
  </si>
  <si>
    <t xml:space="preserve">         ผลประโยชน์พนักงานที่กำหนดไว้</t>
  </si>
  <si>
    <t>เงินสดจ่ายเพื่อซื้อเงินลงทุน</t>
  </si>
  <si>
    <t>ดอกเบี้ยจ่าย</t>
  </si>
  <si>
    <t>เงินสดที่ผู้เช่าจ่ายเพื่อลดจำนวนหนี้สินซึ่งเกิดขึ้น</t>
  </si>
  <si>
    <t xml:space="preserve">   จากสัญญาเช่าการเงิน</t>
  </si>
  <si>
    <t>เงินสดจ่ายเพื่อชำระเงินกู้ยืมระยะยาวจากสถาบันการเงิน</t>
  </si>
  <si>
    <t>เงินปันผลจ่ายให้ส่วนได้เสียที่ไม่มีอำนาจควบคุม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</si>
  <si>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</si>
  <si>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</si>
  <si>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</si>
  <si>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กำไร (ขาดทุน) เบ็ดเสร็จอื่นสำหรับงวด</t>
  </si>
  <si>
    <t>ปรับรายการที่กระทบกำไรเป็นเงินสดรับ (จ่าย)</t>
  </si>
  <si>
    <t>เงินให้กู้ยืมระยะสั้นแก่การร่วมค้า</t>
  </si>
  <si>
    <t>เงินให้กู้ยืมระยะยาวแก่บริษัทร่วม</t>
  </si>
  <si>
    <t>ประมาณการหนี้สินสำหรับผลประโยชน์พนักงาน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</si>
  <si>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</si>
  <si>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</si>
  <si>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ในบริษัทย่อยและบริษัทร่วม</t>
  </si>
  <si>
    <t>31 มีนาคม</t>
  </si>
  <si>
    <t>31 ธันวาคม</t>
  </si>
  <si>
    <t>สำหรับงวดสามเดือนสิ้นสุด</t>
  </si>
  <si>
    <t>วันที่ 31 มีนาคม</t>
  </si>
  <si>
    <t>(กำไร) ขาดทุนจากการเปลี่ยนแปลงมูลค่า</t>
  </si>
  <si>
    <t xml:space="preserve">   ยุติธรรมของสินทรัพย์ชีวภาพ</t>
  </si>
  <si>
    <t>งบกำไรขาดทุน (ต่อ) (ไม่ได้ตรวจสอบ)</t>
  </si>
  <si>
    <t xml:space="preserve">  - สุทธิจากภาษี</t>
  </si>
  <si>
    <t>งบการเงิน</t>
  </si>
  <si>
    <t>สำหรับงวดสามเดือนสิ้นสุดวันที่ 31 มีนาคม 2561</t>
  </si>
  <si>
    <t>ยอดคงเหลือ ณ วันที่ 1 มกราคม 2561</t>
  </si>
  <si>
    <t>ยอดคงเหลือ ณ วันที่ 31 มีนาคม 2561</t>
  </si>
  <si>
    <t xml:space="preserve">   สำหรับงวดสามเดือนสิ้นสุด วันที่ 31 มีนาคม</t>
  </si>
  <si>
    <t xml:space="preserve">   การลงทุน และสินทรัพย์ไม่มีตัวตนอื่น</t>
  </si>
  <si>
    <t xml:space="preserve">   สำหรับงวดสามเดือนสิ้นสุด </t>
  </si>
  <si>
    <t>กระแสเงินสดสุทธิได้มาจาก (ใช้ไปใน) กิจกรรมดำเนินงาน</t>
  </si>
  <si>
    <t>เงินสดจ่ายเพื่อซื้อที่ดิน อาคารและอุปกรณ์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</si>
  <si>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</si>
  <si>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</si>
  <si>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 xml:space="preserve">เงินสดรับจากการขายสินทรัพย์ไม่มีตัวตนอื่น </t>
  </si>
  <si>
    <t>รายการที่ไม่ใช่เงินสด</t>
  </si>
  <si>
    <t>(ไม่ได้ตรวจสอบ)</t>
  </si>
  <si>
    <t>รายการที่อาจถูกจัดประเภทใหม่</t>
  </si>
  <si>
    <t xml:space="preserve">   ไว้ในกำไรหรือขาดทุนในภายหลัง</t>
  </si>
  <si>
    <t>รายการที่จะไม่ถูกจัดประเภทใหม่</t>
  </si>
  <si>
    <t>(กำไร) ขาดทุนจากอัตราแลกเปลี่ยนที่ยังไม่เกิดขึ้นจริง</t>
  </si>
  <si>
    <t>ส่วนแบ่งกำไรจากเงินลงทุนในบริษัทร่วมและการร่วมค้า</t>
  </si>
  <si>
    <t>ส่วนของหนี้สินระยะยาวที่ถึงกำหนดชำระ</t>
  </si>
  <si>
    <t>ดอกเบี้ยจ่ายสำหรับหุ้นกู้ด้อยสิทธิที่มีลักษณะคล้ายทุน</t>
  </si>
  <si>
    <t>- สุทธิจากภาษีเงินได้</t>
  </si>
  <si>
    <t>การแบ่งปันกำไร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</si>
  <si>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</si>
  <si>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</si>
  <si>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ยุติธรรมสุทธิของ</t>
  </si>
  <si>
    <t xml:space="preserve">     - ขาดทุนจากการวัดมูลค่าใหม่ของ</t>
  </si>
  <si>
    <t>ดอกเบี้ยจ่ายสำหรับหุ้นกู้ด้อยสิทธิที่มีลักษณะคล้ายทุน-สุทธิจากภาษีเงินได้</t>
  </si>
  <si>
    <t xml:space="preserve">   ผลประโยชน์พนักงานที่กำหนดไว้</t>
  </si>
  <si>
    <t>กำไร (ขาดทุน) เบ็ดเสร็จรวมสำหรับงวด</t>
  </si>
  <si>
    <t>การจัดสรรส่วนทุนให้ผู้ถือหุ้น</t>
  </si>
  <si>
    <t>รวมการจัดสรรส่วนทุนให้ผู้ถือหุ้น</t>
  </si>
  <si>
    <t>การเปลี่ยนแปลงในมูลค่ายุติธรรมสุทธิ</t>
  </si>
  <si>
    <t xml:space="preserve">   ของเงินลงทุนเผื่อขาย</t>
  </si>
  <si>
    <t>ภาษีเงินได้ของรายการที่อาจถูกจัดประเภท</t>
  </si>
  <si>
    <t xml:space="preserve">   ใหม่ไว้ในกำไรหรือขาดทุนในภายหลัง </t>
  </si>
  <si>
    <t>ภาษีเงินได้ของรายการที่จะไม่ถูกจัดประเภท</t>
  </si>
  <si>
    <t>การแบ่งปันกำไร (ขาดทุน) เบ็ดเสร็จรวม</t>
  </si>
  <si>
    <t>กระแสเงินสดสุทธิใช้ไปในกิจกรรมลงทุน</t>
  </si>
  <si>
    <t>เงินสดรับจากเงินกู้ยืมระยะสั้นจากสถาบันการเงิน</t>
  </si>
  <si>
    <t xml:space="preserve">เงินสดและรายการเทียบเท่าเงินสดเพิ่มขึ้น (ลดลง) สุทธิ </t>
  </si>
  <si>
    <t>เงินสดและรายการเทียบเท่าเงินสดเพิ่มขึ้น (ลดลง) สุทธิ</t>
  </si>
  <si>
    <t xml:space="preserve">   การเปลี่ยนแปลงในส่วนได้เสียในบริษัทร่วม</t>
  </si>
  <si>
    <t>จ่ายผลประโยชน์พนักงาน</t>
  </si>
  <si>
    <t>เงินสดรับจากการขายเงินลงทุน</t>
  </si>
  <si>
    <t>เงินสดจ่ายชำระต้นทุนธุรกรรมทางการเงิน</t>
  </si>
  <si>
    <t>สำหรับงวดสามเดือนสิ้นสุดวันที่ 31 มีนาคม 2562</t>
  </si>
  <si>
    <t>ยอดคงเหลือ ณ วันที่ 1 มกราคม 2562</t>
  </si>
  <si>
    <t>ยอดคงเหลือ ณ วันที่ 31 มีนาคม 2562</t>
  </si>
  <si>
    <t>(2561: 169 ล้านบาท และ 2,115 ล้านบาท ตามลำดับ)</t>
  </si>
  <si>
    <t>รายการกับผู้ถือหุ้นที่บันทึกโดยตรงเข้าส่วนของผู้ถือหุ้น</t>
  </si>
  <si>
    <t>(กลับรายการ) หนี้สูญและหนี้สงสัยจะสูญ</t>
  </si>
  <si>
    <t>ขาดทุนจากการขายและตัดจำหน่าย</t>
  </si>
  <si>
    <t xml:space="preserve">   ที่ดิน อาคาร และอุปกรณ์ อสังหาริมทรัพย์เพื่อ</t>
  </si>
  <si>
    <t>กำไรจากอัตราแลกเปลี่ยนสุทธิ</t>
  </si>
  <si>
    <t>14, 15</t>
  </si>
  <si>
    <t>8, 9</t>
  </si>
  <si>
    <t xml:space="preserve">ยอดคงเหลือ ณ วันที่ 31 ธันวาคม 2561 ตามที่รายงานในงวดก่อน 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</si>
  <si>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</si>
  <si>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</si>
  <si>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 xml:space="preserve">   บริษัทย่อยเลิกกิจการ</t>
  </si>
  <si>
    <t xml:space="preserve">   ผลกระทบจากการเปลี่ยนแปลงนโยบายทางบัญชี (สุทธิทางภาษี)</t>
  </si>
  <si>
    <t>ผลกำไร (ขาดทุน) จากการวัดมูลค่าใหม่ของ</t>
  </si>
  <si>
    <t>ขาดทุนจากการเลิกบริษัทย่อย</t>
  </si>
  <si>
    <t>เงินสดจ่ายเพื่อซื้อส่วนได้เสียที่ไม่มีอำนาจควบคุม</t>
  </si>
  <si>
    <t>กลับรายการขาดทุนจากการด้อยค่าของอาคารและอุปกรณ์</t>
  </si>
  <si>
    <t>เงินสดจ่ายเพื่อซื้อเงินลงทุนชั่วคราว</t>
  </si>
  <si>
    <t xml:space="preserve">เงินสดรับจาก (จ่ายเพื่อชำระคืน) ตั๋วแลกเงิน </t>
  </si>
  <si>
    <t>เงินสดรับจาก (จ่ายเพื่อชำระคืน) เงินกู้ยืม</t>
  </si>
  <si>
    <t xml:space="preserve">   ระยะสั้นจากการร่วมค้า</t>
  </si>
  <si>
    <t xml:space="preserve">   มูลค่าสินค้าคงเหลือ</t>
  </si>
  <si>
    <t>(กลับรายการ) ผลขาดทุนจากการปรับลด</t>
  </si>
  <si>
    <t>เงินสดจ่ายจากการให้กู้ยืมระยะสั้นแก่การร่วมค้า</t>
  </si>
  <si>
    <t>เงินสดรับ (จ่าย) จากการให้กู้ยืมระยะสั้นแก่บริษัทย่อย</t>
  </si>
  <si>
    <t>กระแสเงินสดสุทธิได้มาจาก (ใช้ไปใน) กิจกรรมจัดหาเงิน</t>
  </si>
  <si>
    <t>หนี้สินระยะยาว</t>
  </si>
  <si>
    <t>ขาดทุนจากการด้อยค่าของเงินลงทุน</t>
  </si>
  <si>
    <t>6, 7, 8</t>
  </si>
  <si>
    <t>ขาดทุนจากการด้อยค่าของเงินลงทุนในบริษัทย่อย</t>
  </si>
  <si>
    <t>เงินสดจ่ายจากการให้กู้ยืมระยะยาวแก่บริษัทย่อย</t>
  </si>
  <si>
    <t>เงินสดรับจากการให้กู้ยืมระยะยาวแก่บริษัทร่วม</t>
  </si>
  <si>
    <t>ณ วันที่ 31 มีนาคม 2562 กลุ่มบริษัทและบริษัทมีเงินปันผลค้างรับเป็นจำนวนเงิน 228 ล้านบาท และ 5,570 ล้านบาท ตามลำดับ</t>
  </si>
  <si>
    <t xml:space="preserve">    บริษัทย่อยจ่ายปันผล</t>
  </si>
  <si>
    <t>สินทรัพย์ไม่หมุนเวียนที่จัดประเภทเป็น</t>
  </si>
  <si>
    <t xml:space="preserve">   สินทรัพย์ที่ถือไว้เพื่อขาย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</si>
</sst>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  <numFmt numFmtId="168" formatCode="[$-409]dddd\,\ mmmm\ dd\,\ yyyy"/>
    <numFmt numFmtId="169" formatCode="[$-409]h:mm:ss\ AM/PM"/>
    <numFmt numFmtId="170" formatCode="_(* #,##0.0_);_(* \(#,##0.0\);_(* &quot;-&quot;_);_(@_)"/>
    <numFmt numFmtId="171" formatCode="_(* #,##0.00_);_(* \(#,##0.00\);_(* &quot;-&quot;_);_(@_)"/>
    <numFmt numFmtId="172" formatCode="_(* #,##0.0_);_(* \(#,##0.0\);_(* &quot;-&quot;??_);_(@_)"/>
  </numFmts>
  <fonts count="58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sz val="14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ngsana New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ngsana New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42" applyNumberFormat="1" applyFont="1" applyFill="1" applyAlignment="1">
      <alignment/>
    </xf>
    <xf numFmtId="43" fontId="0" fillId="0" borderId="0" xfId="42" applyFont="1" applyFill="1" applyAlignment="1">
      <alignment horizontal="right"/>
    </xf>
    <xf numFmtId="165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42" applyNumberFormat="1" applyFont="1" applyFill="1" applyAlignment="1">
      <alignment horizontal="right"/>
    </xf>
    <xf numFmtId="49" fontId="0" fillId="0" borderId="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8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165" fontId="4" fillId="0" borderId="1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164" fontId="0" fillId="0" borderId="12" xfId="42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4" fontId="7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43" fontId="0" fillId="0" borderId="0" xfId="45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7" fillId="0" borderId="0" xfId="45" applyNumberFormat="1" applyFont="1" applyFill="1" applyBorder="1" applyAlignment="1">
      <alignment horizontal="right"/>
    </xf>
    <xf numFmtId="43" fontId="7" fillId="0" borderId="0" xfId="45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3" fontId="8" fillId="0" borderId="0" xfId="45" applyFont="1" applyFill="1" applyAlignment="1">
      <alignment horizontal="right"/>
    </xf>
    <xf numFmtId="43" fontId="8" fillId="0" borderId="0" xfId="45" applyFont="1" applyFill="1" applyBorder="1" applyAlignment="1">
      <alignment horizontal="right"/>
    </xf>
    <xf numFmtId="41" fontId="4" fillId="0" borderId="10" xfId="45" applyNumberFormat="1" applyFont="1" applyFill="1" applyBorder="1" applyAlignment="1">
      <alignment horizontal="right"/>
    </xf>
    <xf numFmtId="164" fontId="8" fillId="0" borderId="0" xfId="45" applyNumberFormat="1" applyFont="1" applyFill="1" applyBorder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quotePrefix="1">
      <alignment/>
    </xf>
    <xf numFmtId="0" fontId="13" fillId="0" borderId="0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>
      <alignment horizontal="left"/>
    </xf>
    <xf numFmtId="43" fontId="0" fillId="0" borderId="0" xfId="0" applyNumberForma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1" fontId="4" fillId="0" borderId="13" xfId="45" applyNumberFormat="1" applyFont="1" applyFill="1" applyBorder="1" applyAlignment="1">
      <alignment horizontal="right"/>
    </xf>
    <xf numFmtId="164" fontId="4" fillId="0" borderId="12" xfId="42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4" fontId="5" fillId="0" borderId="0" xfId="45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44" fontId="0" fillId="0" borderId="10" xfId="0" applyNumberForma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164" fontId="0" fillId="0" borderId="10" xfId="42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4" fontId="0" fillId="0" borderId="0" xfId="42" applyNumberFormat="1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164" fontId="0" fillId="0" borderId="10" xfId="42" applyNumberFormat="1" applyFont="1" applyFill="1" applyBorder="1" applyAlignment="1">
      <alignment horizontal="right"/>
    </xf>
    <xf numFmtId="164" fontId="4" fillId="0" borderId="11" xfId="42" applyNumberFormat="1" applyFont="1" applyFill="1" applyBorder="1" applyAlignment="1">
      <alignment/>
    </xf>
    <xf numFmtId="41" fontId="4" fillId="0" borderId="1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14" xfId="42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7" fillId="0" borderId="0" xfId="0" applyNumberFormat="1" applyFont="1" applyFill="1" applyAlignment="1">
      <alignment/>
    </xf>
    <xf numFmtId="164" fontId="7" fillId="0" borderId="10" xfId="45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5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indent="1"/>
    </xf>
    <xf numFmtId="164" fontId="0" fillId="0" borderId="0" xfId="42" applyNumberFormat="1" applyFont="1" applyFill="1" applyBorder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164" fontId="0" fillId="0" borderId="0" xfId="42" applyNumberFormat="1" applyFont="1" applyFill="1" applyAlignment="1" quotePrefix="1">
      <alignment horizontal="right"/>
    </xf>
    <xf numFmtId="164" fontId="0" fillId="0" borderId="0" xfId="42" applyNumberFormat="1" applyFont="1" applyFill="1" applyAlignment="1" quotePrefix="1">
      <alignment horizontal="right"/>
    </xf>
    <xf numFmtId="43" fontId="0" fillId="0" borderId="0" xfId="0" applyNumberFormat="1" applyFill="1" applyBorder="1" applyAlignment="1" quotePrefix="1">
      <alignment horizontal="right"/>
    </xf>
    <xf numFmtId="43" fontId="0" fillId="0" borderId="10" xfId="0" applyNumberFormat="1" applyFill="1" applyBorder="1" applyAlignment="1" quotePrefix="1">
      <alignment horizontal="right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57" fillId="0" borderId="0" xfId="0" applyFont="1" applyAlignment="1">
      <alignment horizontal="center"/>
    </xf>
    <xf numFmtId="43" fontId="0" fillId="0" borderId="0" xfId="42" applyFont="1" applyFill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167" fontId="4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top" wrapText="1"/>
    </xf>
    <xf numFmtId="0" fontId="0" fillId="0" borderId="14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64" fontId="5" fillId="0" borderId="0" xfId="45" applyNumberFormat="1" applyFont="1" applyFill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14" xfId="46"/>
    <cellStyle name="Comma 3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5" xfId="63"/>
    <cellStyle name="Normal 6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SheetLayoutView="85" workbookViewId="0" topLeftCell="A1">
      <selection activeCell="A1" sqref="A1"/>
    </sheetView>
  </sheetViews>
  <sheetFormatPr defaultColWidth="9.140625" defaultRowHeight="22.5" customHeight="1"/>
  <cols>
    <col min="1" max="1" width="40.57421875" style="75" customWidth="1"/>
    <col min="2" max="2" width="8.140625" style="2" customWidth="1"/>
    <col min="3" max="3" width="1.421875" style="3" customWidth="1"/>
    <col min="4" max="4" width="14.00390625" style="3" customWidth="1"/>
    <col min="5" max="5" width="1.421875" style="3" customWidth="1"/>
    <col min="6" max="6" width="14.00390625" style="3" customWidth="1"/>
    <col min="7" max="7" width="1.421875" style="3" customWidth="1"/>
    <col min="8" max="8" width="14.00390625" style="3" customWidth="1"/>
    <col min="9" max="9" width="1.421875" style="3" customWidth="1"/>
    <col min="10" max="10" width="14.00390625" style="3" customWidth="1"/>
    <col min="11" max="16384" width="9.140625" style="3" customWidth="1"/>
  </cols>
  <sheetData>
    <row r="1" ht="22.5" customHeight="1">
      <c r="A1" s="72" t="s">
        <v>37</v>
      </c>
    </row>
    <row r="2" ht="22.5" customHeight="1">
      <c r="A2" s="72" t="s">
        <v>81</v>
      </c>
    </row>
    <row r="3" spans="1:10" ht="22.5" customHeight="1">
      <c r="A3" s="78"/>
      <c r="J3" s="142" t="s">
        <v>79</v>
      </c>
    </row>
    <row r="4" spans="2:10" ht="22.5" customHeight="1">
      <c r="B4" s="15"/>
      <c r="C4" s="15"/>
      <c r="D4" s="215" t="s">
        <v>38</v>
      </c>
      <c r="E4" s="215"/>
      <c r="F4" s="215"/>
      <c r="G4" s="76"/>
      <c r="H4" s="215" t="s">
        <v>36</v>
      </c>
      <c r="I4" s="215"/>
      <c r="J4" s="215"/>
    </row>
    <row r="5" spans="3:10" ht="22.5" customHeight="1">
      <c r="C5" s="77"/>
      <c r="D5" s="87" t="s">
        <v>209</v>
      </c>
      <c r="E5" s="45"/>
      <c r="F5" s="87" t="s">
        <v>210</v>
      </c>
      <c r="G5" s="45"/>
      <c r="H5" s="87" t="s">
        <v>209</v>
      </c>
      <c r="I5" s="45"/>
      <c r="J5" s="87" t="s">
        <v>210</v>
      </c>
    </row>
    <row r="6" spans="2:10" ht="22.5" customHeight="1">
      <c r="B6" s="15" t="s">
        <v>1</v>
      </c>
      <c r="C6" s="77"/>
      <c r="D6" s="45">
        <v>2562</v>
      </c>
      <c r="E6" s="77"/>
      <c r="F6" s="45">
        <v>2561</v>
      </c>
      <c r="G6" s="45"/>
      <c r="H6" s="45">
        <v>2562</v>
      </c>
      <c r="I6" s="77"/>
      <c r="J6" s="45">
        <v>2561</v>
      </c>
    </row>
    <row r="7" spans="1:10" ht="22.5" customHeight="1">
      <c r="A7" s="72" t="s">
        <v>0</v>
      </c>
      <c r="D7" s="174" t="s">
        <v>230</v>
      </c>
      <c r="E7" s="77"/>
      <c r="F7" s="50"/>
      <c r="G7" s="45"/>
      <c r="H7" s="174" t="s">
        <v>230</v>
      </c>
      <c r="I7" s="77"/>
      <c r="J7" s="50"/>
    </row>
    <row r="8" spans="1:10" ht="22.5" customHeight="1">
      <c r="A8" s="72"/>
      <c r="B8" s="15"/>
      <c r="C8" s="77"/>
      <c r="D8" s="45"/>
      <c r="E8" s="77"/>
      <c r="F8" s="164"/>
      <c r="G8" s="45"/>
      <c r="H8" s="45"/>
      <c r="I8" s="77"/>
      <c r="J8" s="164"/>
    </row>
    <row r="9" spans="1:10" ht="22.5" customHeight="1">
      <c r="A9" s="93" t="s">
        <v>122</v>
      </c>
      <c r="C9" s="11"/>
      <c r="D9" s="34"/>
      <c r="E9" s="34"/>
      <c r="F9" s="34"/>
      <c r="G9" s="34"/>
      <c r="H9" s="34"/>
      <c r="I9" s="34"/>
      <c r="J9" s="34"/>
    </row>
    <row r="10" spans="1:10" ht="22.5" customHeight="1">
      <c r="A10" s="75" t="s">
        <v>2</v>
      </c>
      <c r="C10" s="11"/>
      <c r="D10" s="11">
        <v>31249284</v>
      </c>
      <c r="E10" s="11"/>
      <c r="F10" s="11">
        <v>31478037</v>
      </c>
      <c r="G10" s="11"/>
      <c r="H10" s="7">
        <v>3159425</v>
      </c>
      <c r="I10" s="11"/>
      <c r="J10" s="7">
        <v>4405856</v>
      </c>
    </row>
    <row r="11" spans="1:10" ht="22.5" customHeight="1">
      <c r="A11" s="75" t="s">
        <v>147</v>
      </c>
      <c r="C11" s="11"/>
      <c r="D11" s="11">
        <v>1699630</v>
      </c>
      <c r="E11" s="11"/>
      <c r="F11" s="11">
        <v>1555490</v>
      </c>
      <c r="G11" s="11"/>
      <c r="H11" s="94" t="s">
        <v>94</v>
      </c>
      <c r="I11" s="11"/>
      <c r="J11" s="149">
        <v>0</v>
      </c>
    </row>
    <row r="12" spans="1:10" ht="22.5" customHeight="1">
      <c r="A12" s="75" t="s">
        <v>123</v>
      </c>
      <c r="B12" s="2">
        <v>5</v>
      </c>
      <c r="C12" s="11"/>
      <c r="D12" s="11">
        <v>37712060</v>
      </c>
      <c r="E12" s="11"/>
      <c r="F12" s="11">
        <v>40749353</v>
      </c>
      <c r="G12" s="11"/>
      <c r="H12" s="32">
        <v>2574545</v>
      </c>
      <c r="I12" s="11"/>
      <c r="J12" s="7">
        <v>3050636</v>
      </c>
    </row>
    <row r="13" spans="1:10" ht="22.5" customHeight="1">
      <c r="A13" s="85" t="s">
        <v>39</v>
      </c>
      <c r="B13" s="2">
        <v>4</v>
      </c>
      <c r="C13" s="11"/>
      <c r="D13" s="207" t="s">
        <v>94</v>
      </c>
      <c r="E13" s="11"/>
      <c r="F13" s="197" t="s">
        <v>94</v>
      </c>
      <c r="G13" s="11"/>
      <c r="H13" s="7">
        <v>50726000</v>
      </c>
      <c r="I13" s="11"/>
      <c r="J13" s="7">
        <v>60622000</v>
      </c>
    </row>
    <row r="14" spans="1:10" ht="22.5" customHeight="1">
      <c r="A14" s="85" t="s">
        <v>203</v>
      </c>
      <c r="B14" s="2">
        <v>4</v>
      </c>
      <c r="C14" s="11"/>
      <c r="D14" s="149">
        <v>80723</v>
      </c>
      <c r="E14" s="11"/>
      <c r="F14" s="197">
        <v>16624</v>
      </c>
      <c r="G14" s="11"/>
      <c r="H14" s="94">
        <v>0</v>
      </c>
      <c r="I14" s="11"/>
      <c r="J14" s="149">
        <v>0</v>
      </c>
    </row>
    <row r="15" spans="1:10" ht="22.5" customHeight="1">
      <c r="A15" s="25" t="s">
        <v>3</v>
      </c>
      <c r="C15" s="11"/>
      <c r="D15" s="11">
        <v>59862212</v>
      </c>
      <c r="E15" s="11"/>
      <c r="F15" s="11">
        <v>59631804</v>
      </c>
      <c r="G15" s="11"/>
      <c r="H15" s="7">
        <v>3144740</v>
      </c>
      <c r="I15" s="11"/>
      <c r="J15" s="7">
        <v>3660905</v>
      </c>
    </row>
    <row r="16" spans="1:10" ht="22.5" customHeight="1">
      <c r="A16" s="29" t="s">
        <v>108</v>
      </c>
      <c r="C16" s="11"/>
      <c r="D16" s="11">
        <v>35131131</v>
      </c>
      <c r="E16" s="11"/>
      <c r="F16" s="11">
        <v>34677589</v>
      </c>
      <c r="G16" s="11"/>
      <c r="H16" s="7">
        <v>1086761</v>
      </c>
      <c r="I16" s="11"/>
      <c r="J16" s="7">
        <v>847253</v>
      </c>
    </row>
    <row r="17" spans="1:10" ht="22.5" customHeight="1">
      <c r="A17" s="25" t="s">
        <v>74</v>
      </c>
      <c r="B17" s="2">
        <v>4</v>
      </c>
      <c r="C17" s="11"/>
      <c r="D17" s="11">
        <v>10782003</v>
      </c>
      <c r="E17" s="11"/>
      <c r="F17" s="11">
        <v>8120183</v>
      </c>
      <c r="G17" s="11"/>
      <c r="H17" s="94">
        <v>1071</v>
      </c>
      <c r="I17" s="11"/>
      <c r="J17" s="149">
        <v>0</v>
      </c>
    </row>
    <row r="18" spans="1:10" ht="22.5" customHeight="1">
      <c r="A18" s="25" t="s">
        <v>75</v>
      </c>
      <c r="C18" s="11"/>
      <c r="D18" s="11">
        <v>2295209</v>
      </c>
      <c r="E18" s="11"/>
      <c r="F18" s="11">
        <v>2155930</v>
      </c>
      <c r="G18" s="11"/>
      <c r="H18" s="94">
        <v>218020</v>
      </c>
      <c r="I18" s="11"/>
      <c r="J18" s="7">
        <v>181016</v>
      </c>
    </row>
    <row r="19" spans="1:10" ht="22.5" customHeight="1">
      <c r="A19" s="29" t="s">
        <v>116</v>
      </c>
      <c r="B19" s="2">
        <v>4</v>
      </c>
      <c r="C19" s="11"/>
      <c r="D19" s="11">
        <v>228188</v>
      </c>
      <c r="E19" s="11"/>
      <c r="F19" s="11">
        <v>201159</v>
      </c>
      <c r="G19" s="11"/>
      <c r="H19" s="7">
        <v>5569991</v>
      </c>
      <c r="I19" s="11"/>
      <c r="J19" s="149">
        <v>3228208</v>
      </c>
    </row>
    <row r="20" spans="1:10" ht="22.5" customHeight="1">
      <c r="A20" s="75" t="s">
        <v>70</v>
      </c>
      <c r="C20" s="11"/>
      <c r="D20" s="96"/>
      <c r="E20" s="11"/>
      <c r="F20" s="96"/>
      <c r="G20" s="11"/>
      <c r="H20" s="7"/>
      <c r="I20" s="11"/>
      <c r="J20" s="7"/>
    </row>
    <row r="21" spans="1:10" ht="22.5" customHeight="1">
      <c r="A21" s="25" t="s">
        <v>71</v>
      </c>
      <c r="C21" s="11"/>
      <c r="D21" s="11">
        <v>1128177</v>
      </c>
      <c r="E21" s="11"/>
      <c r="F21" s="11">
        <v>1134452</v>
      </c>
      <c r="G21" s="11"/>
      <c r="H21" s="94">
        <v>0</v>
      </c>
      <c r="I21" s="11"/>
      <c r="J21" s="149">
        <v>0</v>
      </c>
    </row>
    <row r="22" spans="1:10" ht="22.5" customHeight="1">
      <c r="A22" s="25" t="s">
        <v>4</v>
      </c>
      <c r="C22" s="11"/>
      <c r="D22" s="11">
        <v>5725353</v>
      </c>
      <c r="E22" s="11"/>
      <c r="F22" s="11">
        <v>5822133</v>
      </c>
      <c r="G22" s="11"/>
      <c r="H22" s="94">
        <v>298774</v>
      </c>
      <c r="I22" s="11"/>
      <c r="J22" s="149">
        <v>32115</v>
      </c>
    </row>
    <row r="23" spans="1:10" ht="22.5" customHeight="1">
      <c r="A23" s="208" t="s">
        <v>300</v>
      </c>
      <c r="C23" s="11"/>
      <c r="D23" s="11"/>
      <c r="E23" s="11"/>
      <c r="F23" s="11"/>
      <c r="G23" s="11"/>
      <c r="H23" s="94"/>
      <c r="I23" s="11"/>
      <c r="J23" s="149"/>
    </row>
    <row r="24" spans="1:10" ht="22.5" customHeight="1">
      <c r="A24" s="208" t="s">
        <v>301</v>
      </c>
      <c r="B24" s="2">
        <v>7</v>
      </c>
      <c r="C24" s="11"/>
      <c r="D24" s="82">
        <v>0</v>
      </c>
      <c r="E24" s="11"/>
      <c r="F24" s="82">
        <v>0</v>
      </c>
      <c r="G24" s="11"/>
      <c r="H24" s="82">
        <v>1273411</v>
      </c>
      <c r="I24" s="11"/>
      <c r="J24" s="196">
        <v>0</v>
      </c>
    </row>
    <row r="25" spans="1:10" s="4" customFormat="1" ht="22.5" customHeight="1">
      <c r="A25" s="78" t="s">
        <v>5</v>
      </c>
      <c r="B25" s="10"/>
      <c r="C25" s="14"/>
      <c r="D25" s="80">
        <f>SUM(D9:D24)</f>
        <v>185893970</v>
      </c>
      <c r="E25" s="14"/>
      <c r="F25" s="80">
        <f>SUM(F9:F24)</f>
        <v>185542754</v>
      </c>
      <c r="G25" s="14"/>
      <c r="H25" s="80">
        <f>SUM(H10:H24)</f>
        <v>68052738</v>
      </c>
      <c r="I25" s="14"/>
      <c r="J25" s="80">
        <f>SUM(J10:J24)</f>
        <v>76027989</v>
      </c>
    </row>
    <row r="26" spans="1:9" s="4" customFormat="1" ht="22.5" customHeight="1">
      <c r="A26" s="78"/>
      <c r="B26" s="10"/>
      <c r="C26" s="14"/>
      <c r="D26" s="55"/>
      <c r="E26" s="14"/>
      <c r="G26" s="14"/>
      <c r="H26" s="55"/>
      <c r="I26" s="14"/>
    </row>
    <row r="27" ht="22.5" customHeight="1">
      <c r="A27" s="72" t="s">
        <v>37</v>
      </c>
    </row>
    <row r="28" ht="22.5" customHeight="1">
      <c r="A28" s="72" t="s">
        <v>81</v>
      </c>
    </row>
    <row r="29" spans="1:10" ht="22.5" customHeight="1">
      <c r="A29" s="78"/>
      <c r="J29" s="142" t="s">
        <v>79</v>
      </c>
    </row>
    <row r="30" spans="2:10" ht="22.5" customHeight="1">
      <c r="B30" s="15"/>
      <c r="C30" s="15"/>
      <c r="D30" s="215" t="s">
        <v>38</v>
      </c>
      <c r="E30" s="215"/>
      <c r="F30" s="215"/>
      <c r="G30" s="76"/>
      <c r="H30" s="215" t="s">
        <v>36</v>
      </c>
      <c r="I30" s="215"/>
      <c r="J30" s="215"/>
    </row>
    <row r="31" spans="2:10" ht="22.5" customHeight="1">
      <c r="B31" s="15"/>
      <c r="C31" s="15"/>
      <c r="D31" s="87" t="s">
        <v>209</v>
      </c>
      <c r="E31" s="45"/>
      <c r="F31" s="87" t="s">
        <v>210</v>
      </c>
      <c r="G31" s="45"/>
      <c r="H31" s="87" t="s">
        <v>209</v>
      </c>
      <c r="I31" s="45"/>
      <c r="J31" s="87" t="s">
        <v>210</v>
      </c>
    </row>
    <row r="32" spans="2:10" ht="22.5" customHeight="1">
      <c r="B32" s="15" t="s">
        <v>1</v>
      </c>
      <c r="C32" s="15"/>
      <c r="D32" s="45">
        <v>2562</v>
      </c>
      <c r="E32" s="77"/>
      <c r="F32" s="45">
        <v>2561</v>
      </c>
      <c r="G32" s="45"/>
      <c r="H32" s="45">
        <v>2562</v>
      </c>
      <c r="I32" s="77"/>
      <c r="J32" s="45">
        <v>2561</v>
      </c>
    </row>
    <row r="33" spans="1:10" ht="22.5" customHeight="1">
      <c r="A33" s="72" t="s">
        <v>76</v>
      </c>
      <c r="C33" s="77"/>
      <c r="D33" s="174" t="s">
        <v>230</v>
      </c>
      <c r="E33" s="77"/>
      <c r="F33" s="50"/>
      <c r="G33" s="45"/>
      <c r="H33" s="174" t="s">
        <v>230</v>
      </c>
      <c r="I33" s="77"/>
      <c r="J33" s="50"/>
    </row>
    <row r="34" spans="1:10" ht="22.5" customHeight="1">
      <c r="A34" s="72"/>
      <c r="B34" s="15"/>
      <c r="C34" s="77"/>
      <c r="D34" s="45"/>
      <c r="E34" s="77"/>
      <c r="F34" s="92"/>
      <c r="G34" s="45"/>
      <c r="H34" s="45"/>
      <c r="I34" s="77"/>
      <c r="J34" s="92"/>
    </row>
    <row r="35" spans="1:10" ht="22.5" customHeight="1">
      <c r="A35" s="93" t="s">
        <v>6</v>
      </c>
      <c r="C35" s="11"/>
      <c r="D35" s="34"/>
      <c r="E35" s="34"/>
      <c r="F35" s="34"/>
      <c r="G35" s="34"/>
      <c r="H35" s="34"/>
      <c r="I35" s="34"/>
      <c r="J35" s="34"/>
    </row>
    <row r="36" spans="1:10" ht="22.5" customHeight="1">
      <c r="A36" s="35" t="s">
        <v>82</v>
      </c>
      <c r="B36" s="2">
        <v>6</v>
      </c>
      <c r="C36" s="11"/>
      <c r="D36" s="23">
        <v>4169490</v>
      </c>
      <c r="E36" s="34"/>
      <c r="F36" s="23">
        <v>4261522</v>
      </c>
      <c r="G36" s="34"/>
      <c r="H36" s="36" t="s">
        <v>94</v>
      </c>
      <c r="I36" s="34"/>
      <c r="J36" s="199" t="s">
        <v>94</v>
      </c>
    </row>
    <row r="37" spans="1:10" ht="22.5" customHeight="1">
      <c r="A37" s="85" t="s">
        <v>58</v>
      </c>
      <c r="B37" s="2">
        <v>7</v>
      </c>
      <c r="C37" s="11"/>
      <c r="D37" s="36" t="s">
        <v>94</v>
      </c>
      <c r="E37" s="11"/>
      <c r="F37" s="198" t="s">
        <v>94</v>
      </c>
      <c r="G37" s="11"/>
      <c r="H37" s="21">
        <v>159997088</v>
      </c>
      <c r="I37" s="11"/>
      <c r="J37" s="21">
        <v>151976480</v>
      </c>
    </row>
    <row r="38" spans="1:10" ht="22.5" customHeight="1">
      <c r="A38" s="129" t="s">
        <v>152</v>
      </c>
      <c r="B38" s="2">
        <v>8</v>
      </c>
      <c r="C38" s="11"/>
      <c r="D38" s="23">
        <v>97635466</v>
      </c>
      <c r="E38" s="11"/>
      <c r="F38" s="23">
        <v>96125533</v>
      </c>
      <c r="G38" s="11"/>
      <c r="H38" s="34">
        <v>334809</v>
      </c>
      <c r="I38" s="11"/>
      <c r="J38" s="34">
        <v>334809</v>
      </c>
    </row>
    <row r="39" spans="1:10" ht="22.5" customHeight="1">
      <c r="A39" s="35" t="s">
        <v>153</v>
      </c>
      <c r="B39" s="2">
        <v>9</v>
      </c>
      <c r="C39" s="11"/>
      <c r="D39" s="23">
        <v>9699195</v>
      </c>
      <c r="E39" s="11"/>
      <c r="F39" s="23">
        <v>9595506</v>
      </c>
      <c r="G39" s="11"/>
      <c r="H39" s="36">
        <v>4360381</v>
      </c>
      <c r="I39" s="34"/>
      <c r="J39" s="9">
        <v>4360381</v>
      </c>
    </row>
    <row r="40" spans="1:10" ht="22.5" customHeight="1">
      <c r="A40" s="35" t="s">
        <v>59</v>
      </c>
      <c r="B40" s="2">
        <v>10</v>
      </c>
      <c r="C40" s="11"/>
      <c r="D40" s="7">
        <v>1361754</v>
      </c>
      <c r="E40" s="11"/>
      <c r="F40" s="7">
        <v>1504511</v>
      </c>
      <c r="G40" s="11"/>
      <c r="H40" s="34">
        <v>150291</v>
      </c>
      <c r="I40" s="11"/>
      <c r="J40" s="34">
        <v>150291</v>
      </c>
    </row>
    <row r="41" spans="1:10" ht="22.5" customHeight="1">
      <c r="A41" s="35" t="s">
        <v>111</v>
      </c>
      <c r="C41" s="11"/>
      <c r="D41" s="7">
        <v>1023</v>
      </c>
      <c r="E41" s="11"/>
      <c r="F41" s="7">
        <v>33313</v>
      </c>
      <c r="G41" s="11"/>
      <c r="H41" s="36" t="s">
        <v>94</v>
      </c>
      <c r="I41" s="34"/>
      <c r="J41" s="199" t="s">
        <v>94</v>
      </c>
    </row>
    <row r="42" spans="1:10" ht="22.5" customHeight="1">
      <c r="A42" s="75" t="s">
        <v>43</v>
      </c>
      <c r="B42" s="2">
        <v>4</v>
      </c>
      <c r="C42" s="11"/>
      <c r="D42" s="36" t="s">
        <v>94</v>
      </c>
      <c r="E42" s="11"/>
      <c r="F42" s="36" t="s">
        <v>94</v>
      </c>
      <c r="G42" s="11"/>
      <c r="H42" s="34">
        <v>19537811</v>
      </c>
      <c r="I42" s="11"/>
      <c r="J42" s="34">
        <v>15673186</v>
      </c>
    </row>
    <row r="43" spans="1:10" ht="22.5" customHeight="1">
      <c r="A43" s="85" t="s">
        <v>204</v>
      </c>
      <c r="B43" s="2">
        <v>4</v>
      </c>
      <c r="C43" s="11"/>
      <c r="D43" s="36" t="s">
        <v>94</v>
      </c>
      <c r="E43" s="11"/>
      <c r="F43" s="36">
        <v>6150</v>
      </c>
      <c r="G43" s="11"/>
      <c r="H43" s="36" t="s">
        <v>94</v>
      </c>
      <c r="I43" s="11"/>
      <c r="J43" s="199" t="s">
        <v>94</v>
      </c>
    </row>
    <row r="44" spans="1:10" ht="22.5" customHeight="1">
      <c r="A44" s="35" t="s">
        <v>83</v>
      </c>
      <c r="C44" s="11"/>
      <c r="D44" s="7">
        <v>1842692</v>
      </c>
      <c r="E44" s="11"/>
      <c r="F44" s="7">
        <v>1850902</v>
      </c>
      <c r="G44" s="11"/>
      <c r="H44" s="34">
        <v>354663</v>
      </c>
      <c r="I44" s="11"/>
      <c r="J44" s="34">
        <v>354663</v>
      </c>
    </row>
    <row r="45" spans="1:10" ht="22.5" customHeight="1">
      <c r="A45" s="35" t="s">
        <v>32</v>
      </c>
      <c r="C45" s="21"/>
      <c r="D45" s="7">
        <v>195809035</v>
      </c>
      <c r="E45" s="21"/>
      <c r="F45" s="7">
        <v>195200722</v>
      </c>
      <c r="G45" s="21"/>
      <c r="H45" s="34">
        <v>15808813</v>
      </c>
      <c r="I45" s="21"/>
      <c r="J45" s="34">
        <v>16218982</v>
      </c>
    </row>
    <row r="46" spans="1:10" ht="22.5" customHeight="1">
      <c r="A46" s="29" t="s">
        <v>109</v>
      </c>
      <c r="C46" s="21"/>
      <c r="D46" s="7">
        <v>8280697</v>
      </c>
      <c r="E46" s="21"/>
      <c r="F46" s="7">
        <v>8216165</v>
      </c>
      <c r="G46" s="21"/>
      <c r="H46" s="36" t="s">
        <v>94</v>
      </c>
      <c r="I46" s="34"/>
      <c r="J46" s="199" t="s">
        <v>94</v>
      </c>
    </row>
    <row r="47" spans="1:10" ht="22.5" customHeight="1">
      <c r="A47" s="35" t="s">
        <v>84</v>
      </c>
      <c r="C47" s="21"/>
      <c r="D47" s="7">
        <v>94471236</v>
      </c>
      <c r="E47" s="21"/>
      <c r="F47" s="7">
        <v>95428170</v>
      </c>
      <c r="G47" s="21"/>
      <c r="H47" s="36" t="s">
        <v>94</v>
      </c>
      <c r="I47" s="34"/>
      <c r="J47" s="199" t="s">
        <v>94</v>
      </c>
    </row>
    <row r="48" spans="1:10" ht="22.5" customHeight="1">
      <c r="A48" s="35" t="s">
        <v>124</v>
      </c>
      <c r="C48" s="11"/>
      <c r="D48" s="7">
        <v>15750336</v>
      </c>
      <c r="E48" s="11"/>
      <c r="F48" s="7">
        <v>16211916</v>
      </c>
      <c r="G48" s="11"/>
      <c r="H48" s="11">
        <v>31438</v>
      </c>
      <c r="I48" s="11"/>
      <c r="J48" s="11">
        <v>32632</v>
      </c>
    </row>
    <row r="49" spans="1:10" ht="22.5" customHeight="1">
      <c r="A49" s="75" t="s">
        <v>70</v>
      </c>
      <c r="C49" s="11"/>
      <c r="D49" s="7"/>
      <c r="E49" s="11"/>
      <c r="F49" s="7"/>
      <c r="G49" s="11"/>
      <c r="H49" s="11"/>
      <c r="I49" s="11"/>
      <c r="J49" s="11"/>
    </row>
    <row r="50" spans="1:10" ht="22.5" customHeight="1">
      <c r="A50" s="25" t="s">
        <v>71</v>
      </c>
      <c r="C50" s="7"/>
      <c r="D50" s="7">
        <v>8902</v>
      </c>
      <c r="E50" s="7"/>
      <c r="F50" s="7">
        <v>1600</v>
      </c>
      <c r="G50" s="7"/>
      <c r="H50" s="36" t="s">
        <v>94</v>
      </c>
      <c r="I50" s="34"/>
      <c r="J50" s="199" t="s">
        <v>94</v>
      </c>
    </row>
    <row r="51" spans="1:10" ht="22.5" customHeight="1">
      <c r="A51" s="75" t="s">
        <v>125</v>
      </c>
      <c r="C51" s="11"/>
      <c r="D51" s="7">
        <v>3593372</v>
      </c>
      <c r="E51" s="11"/>
      <c r="F51" s="7">
        <v>3384069</v>
      </c>
      <c r="G51" s="11"/>
      <c r="H51" s="11">
        <v>1636126</v>
      </c>
      <c r="I51" s="11"/>
      <c r="J51" s="11">
        <v>1572692</v>
      </c>
    </row>
    <row r="52" spans="1:10" ht="22.5" customHeight="1">
      <c r="A52" s="35" t="s">
        <v>156</v>
      </c>
      <c r="C52" s="11"/>
      <c r="D52" s="7">
        <v>8538462</v>
      </c>
      <c r="E52" s="11"/>
      <c r="F52" s="7">
        <v>8301979</v>
      </c>
      <c r="G52" s="11"/>
      <c r="H52" s="36" t="s">
        <v>94</v>
      </c>
      <c r="I52" s="34"/>
      <c r="J52" s="199" t="s">
        <v>94</v>
      </c>
    </row>
    <row r="53" spans="1:10" ht="22.5" customHeight="1">
      <c r="A53" s="75" t="s">
        <v>7</v>
      </c>
      <c r="C53" s="11"/>
      <c r="D53" s="24">
        <v>2470822</v>
      </c>
      <c r="E53" s="11"/>
      <c r="F53" s="24">
        <v>2426039</v>
      </c>
      <c r="G53" s="11"/>
      <c r="H53" s="12">
        <v>197241</v>
      </c>
      <c r="I53" s="11"/>
      <c r="J53" s="12">
        <v>196110</v>
      </c>
    </row>
    <row r="54" spans="1:10" s="4" customFormat="1" ht="22.5" customHeight="1">
      <c r="A54" s="78" t="s">
        <v>8</v>
      </c>
      <c r="B54" s="10"/>
      <c r="C54" s="14"/>
      <c r="D54" s="80">
        <f>SUM(D36:D53)</f>
        <v>443632482</v>
      </c>
      <c r="E54" s="14"/>
      <c r="F54" s="80">
        <f>SUM(F36:F53)</f>
        <v>442548097</v>
      </c>
      <c r="G54" s="14"/>
      <c r="H54" s="80">
        <f>SUM(H36:H53)</f>
        <v>202408661</v>
      </c>
      <c r="I54" s="14"/>
      <c r="J54" s="80">
        <f>SUM(J36:J53)</f>
        <v>190870226</v>
      </c>
    </row>
    <row r="55" spans="1:10" s="4" customFormat="1" ht="22.5" customHeight="1">
      <c r="A55" s="78"/>
      <c r="B55" s="10"/>
      <c r="C55" s="14"/>
      <c r="D55" s="14"/>
      <c r="E55" s="14"/>
      <c r="F55" s="14"/>
      <c r="G55" s="14"/>
      <c r="H55" s="14"/>
      <c r="I55" s="14"/>
      <c r="J55" s="14"/>
    </row>
    <row r="56" spans="1:10" s="4" customFormat="1" ht="22.5" customHeight="1" thickBot="1">
      <c r="A56" s="78" t="s">
        <v>9</v>
      </c>
      <c r="B56" s="10"/>
      <c r="C56" s="14"/>
      <c r="D56" s="99">
        <f>+D54+D25</f>
        <v>629526452</v>
      </c>
      <c r="E56" s="14"/>
      <c r="F56" s="99">
        <f>+F54+F25</f>
        <v>628090851</v>
      </c>
      <c r="G56" s="14"/>
      <c r="H56" s="99">
        <f>+H54+H25</f>
        <v>270461399</v>
      </c>
      <c r="I56" s="14"/>
      <c r="J56" s="99">
        <f>+J54+J25</f>
        <v>266898215</v>
      </c>
    </row>
    <row r="57" spans="1:10" s="4" customFormat="1" ht="22.5" customHeight="1" thickTop="1">
      <c r="A57" s="78"/>
      <c r="B57" s="10"/>
      <c r="C57" s="14"/>
      <c r="D57" s="55"/>
      <c r="E57" s="14"/>
      <c r="F57" s="55"/>
      <c r="G57" s="14"/>
      <c r="H57" s="55"/>
      <c r="I57" s="14"/>
      <c r="J57" s="55"/>
    </row>
    <row r="58" ht="22.5" customHeight="1">
      <c r="A58" s="72" t="s">
        <v>37</v>
      </c>
    </row>
    <row r="59" ht="22.5" customHeight="1">
      <c r="A59" s="72" t="s">
        <v>81</v>
      </c>
    </row>
    <row r="60" spans="1:10" ht="22.5" customHeight="1">
      <c r="A60" s="78"/>
      <c r="J60" s="142" t="s">
        <v>79</v>
      </c>
    </row>
    <row r="61" spans="2:10" ht="22.5" customHeight="1">
      <c r="B61" s="15"/>
      <c r="C61" s="15"/>
      <c r="D61" s="215" t="s">
        <v>38</v>
      </c>
      <c r="E61" s="215"/>
      <c r="F61" s="215"/>
      <c r="G61" s="76"/>
      <c r="H61" s="215" t="s">
        <v>36</v>
      </c>
      <c r="I61" s="215"/>
      <c r="J61" s="215"/>
    </row>
    <row r="62" spans="2:10" ht="22.5" customHeight="1">
      <c r="B62" s="15"/>
      <c r="C62" s="15"/>
      <c r="D62" s="87" t="s">
        <v>209</v>
      </c>
      <c r="E62" s="45"/>
      <c r="F62" s="87" t="s">
        <v>210</v>
      </c>
      <c r="G62" s="45"/>
      <c r="H62" s="87" t="s">
        <v>209</v>
      </c>
      <c r="I62" s="45"/>
      <c r="J62" s="87" t="s">
        <v>210</v>
      </c>
    </row>
    <row r="63" spans="2:10" ht="22.5" customHeight="1">
      <c r="B63" s="15" t="s">
        <v>1</v>
      </c>
      <c r="D63" s="45">
        <v>2562</v>
      </c>
      <c r="E63" s="77"/>
      <c r="F63" s="45">
        <v>2561</v>
      </c>
      <c r="G63" s="45"/>
      <c r="H63" s="45">
        <v>2562</v>
      </c>
      <c r="I63" s="77"/>
      <c r="J63" s="45">
        <v>2561</v>
      </c>
    </row>
    <row r="64" spans="1:10" ht="22.5" customHeight="1">
      <c r="A64" s="72" t="s">
        <v>10</v>
      </c>
      <c r="C64" s="77"/>
      <c r="D64" s="174" t="s">
        <v>230</v>
      </c>
      <c r="E64" s="77"/>
      <c r="F64" s="50"/>
      <c r="G64" s="45"/>
      <c r="H64" s="174" t="s">
        <v>230</v>
      </c>
      <c r="I64" s="77"/>
      <c r="J64" s="50"/>
    </row>
    <row r="65" spans="1:10" ht="22.5" customHeight="1">
      <c r="A65" s="72"/>
      <c r="B65" s="15"/>
      <c r="C65" s="77"/>
      <c r="D65" s="45"/>
      <c r="E65" s="77"/>
      <c r="F65" s="45"/>
      <c r="G65" s="45"/>
      <c r="H65" s="45"/>
      <c r="I65" s="77"/>
      <c r="J65" s="45"/>
    </row>
    <row r="66" spans="1:10" ht="22.5" customHeight="1">
      <c r="A66" s="93" t="s">
        <v>11</v>
      </c>
      <c r="B66" s="15"/>
      <c r="C66" s="11"/>
      <c r="D66" s="34"/>
      <c r="E66" s="34"/>
      <c r="F66" s="34"/>
      <c r="G66" s="34"/>
      <c r="H66" s="34"/>
      <c r="I66" s="34"/>
      <c r="J66" s="34"/>
    </row>
    <row r="67" spans="1:10" ht="22.5" customHeight="1">
      <c r="A67" s="75" t="s">
        <v>51</v>
      </c>
      <c r="C67" s="83"/>
      <c r="D67" s="83"/>
      <c r="E67" s="83"/>
      <c r="F67" s="83"/>
      <c r="G67" s="83"/>
      <c r="H67" s="83"/>
      <c r="I67" s="83"/>
      <c r="J67" s="83"/>
    </row>
    <row r="68" spans="1:10" ht="22.5" customHeight="1">
      <c r="A68" s="35" t="s">
        <v>126</v>
      </c>
      <c r="C68" s="11"/>
      <c r="D68" s="100">
        <v>64625222</v>
      </c>
      <c r="E68" s="11"/>
      <c r="F68" s="100">
        <v>61312159</v>
      </c>
      <c r="G68" s="11"/>
      <c r="H68" s="11">
        <v>2341</v>
      </c>
      <c r="I68" s="11"/>
      <c r="J68" s="11">
        <v>2463</v>
      </c>
    </row>
    <row r="69" spans="1:10" ht="22.5" customHeight="1">
      <c r="A69" s="35" t="s">
        <v>112</v>
      </c>
      <c r="C69" s="11"/>
      <c r="D69" s="100">
        <v>33576953</v>
      </c>
      <c r="E69" s="11"/>
      <c r="F69" s="100">
        <v>32243942</v>
      </c>
      <c r="G69" s="11"/>
      <c r="H69" s="100">
        <v>20198848</v>
      </c>
      <c r="I69" s="11"/>
      <c r="J69" s="100">
        <v>17204109</v>
      </c>
    </row>
    <row r="70" spans="1:10" ht="22.5" customHeight="1">
      <c r="A70" s="75" t="s">
        <v>41</v>
      </c>
      <c r="B70" s="2">
        <v>12</v>
      </c>
      <c r="C70" s="11"/>
      <c r="D70" s="7">
        <v>35138372</v>
      </c>
      <c r="E70" s="11"/>
      <c r="F70" s="7">
        <v>35458644</v>
      </c>
      <c r="G70" s="11"/>
      <c r="H70" s="11">
        <v>1261857</v>
      </c>
      <c r="I70" s="11"/>
      <c r="J70" s="11">
        <v>1245798</v>
      </c>
    </row>
    <row r="71" spans="1:10" ht="22.5" customHeight="1">
      <c r="A71" s="35" t="s">
        <v>154</v>
      </c>
      <c r="B71" s="2">
        <v>4</v>
      </c>
      <c r="C71" s="11"/>
      <c r="D71" s="7">
        <v>605248</v>
      </c>
      <c r="E71" s="11"/>
      <c r="F71" s="7">
        <v>660716</v>
      </c>
      <c r="G71" s="11"/>
      <c r="H71" s="96" t="s">
        <v>94</v>
      </c>
      <c r="I71" s="11"/>
      <c r="J71" s="200" t="s">
        <v>94</v>
      </c>
    </row>
    <row r="72" spans="1:10" ht="22.5" customHeight="1">
      <c r="A72" s="35" t="s">
        <v>236</v>
      </c>
      <c r="C72" s="11"/>
      <c r="E72" s="11"/>
      <c r="G72" s="11"/>
      <c r="H72" s="81"/>
      <c r="I72" s="11"/>
      <c r="J72" s="166"/>
    </row>
    <row r="73" spans="1:10" ht="22.5" customHeight="1">
      <c r="A73" s="35" t="s">
        <v>40</v>
      </c>
      <c r="C73" s="11"/>
      <c r="D73" s="7">
        <v>27208814</v>
      </c>
      <c r="E73" s="11"/>
      <c r="F73" s="7">
        <v>27128370</v>
      </c>
      <c r="G73" s="11"/>
      <c r="H73" s="81">
        <v>8936074</v>
      </c>
      <c r="I73" s="11"/>
      <c r="J73" s="166">
        <v>8500000</v>
      </c>
    </row>
    <row r="74" spans="1:10" ht="22.5" customHeight="1">
      <c r="A74" s="75" t="s">
        <v>53</v>
      </c>
      <c r="C74" s="11"/>
      <c r="D74" s="9">
        <v>11232496</v>
      </c>
      <c r="E74" s="11"/>
      <c r="F74" s="9">
        <v>11555211</v>
      </c>
      <c r="G74" s="11"/>
      <c r="H74" s="11">
        <v>284120</v>
      </c>
      <c r="I74" s="11"/>
      <c r="J74" s="11">
        <v>200756</v>
      </c>
    </row>
    <row r="75" spans="1:10" ht="22.5" customHeight="1">
      <c r="A75" s="75" t="s">
        <v>33</v>
      </c>
      <c r="C75" s="11"/>
      <c r="D75" s="7">
        <v>1256164</v>
      </c>
      <c r="E75" s="11"/>
      <c r="F75" s="7">
        <v>1256492</v>
      </c>
      <c r="G75" s="11"/>
      <c r="H75" s="96" t="s">
        <v>94</v>
      </c>
      <c r="I75" s="11"/>
      <c r="J75" s="200" t="s">
        <v>94</v>
      </c>
    </row>
    <row r="76" spans="1:10" ht="22.5" customHeight="1">
      <c r="A76" s="75" t="s">
        <v>12</v>
      </c>
      <c r="B76" s="2" t="s">
        <v>50</v>
      </c>
      <c r="C76" s="11"/>
      <c r="D76" s="24">
        <v>12841370</v>
      </c>
      <c r="E76" s="11"/>
      <c r="F76" s="24">
        <v>12596625</v>
      </c>
      <c r="G76" s="11"/>
      <c r="H76" s="12">
        <v>1486088</v>
      </c>
      <c r="I76" s="11"/>
      <c r="J76" s="12">
        <v>1649944</v>
      </c>
    </row>
    <row r="77" spans="1:10" s="4" customFormat="1" ht="22.5" customHeight="1">
      <c r="A77" s="78" t="s">
        <v>13</v>
      </c>
      <c r="B77" s="10"/>
      <c r="C77" s="14"/>
      <c r="D77" s="80">
        <f>SUM(D68:D76)</f>
        <v>186484639</v>
      </c>
      <c r="E77" s="14"/>
      <c r="F77" s="80">
        <f>SUM(F68:F76)</f>
        <v>182212159</v>
      </c>
      <c r="G77" s="14"/>
      <c r="H77" s="80">
        <f>SUM(H68:H76)</f>
        <v>32169328</v>
      </c>
      <c r="I77" s="14"/>
      <c r="J77" s="80">
        <f>SUM(J68:J76)</f>
        <v>28803070</v>
      </c>
    </row>
    <row r="78" spans="3:10" ht="22.5" customHeight="1">
      <c r="C78" s="11"/>
      <c r="D78" s="11"/>
      <c r="E78" s="11"/>
      <c r="F78" s="11"/>
      <c r="G78" s="11"/>
      <c r="H78" s="11"/>
      <c r="I78" s="11"/>
      <c r="J78" s="11"/>
    </row>
    <row r="79" spans="1:10" ht="22.5" customHeight="1">
      <c r="A79" s="93" t="s">
        <v>127</v>
      </c>
      <c r="C79" s="11"/>
      <c r="D79" s="11"/>
      <c r="E79" s="11"/>
      <c r="F79" s="11"/>
      <c r="G79" s="11"/>
      <c r="H79" s="11"/>
      <c r="I79" s="11"/>
      <c r="J79" s="11"/>
    </row>
    <row r="80" spans="1:10" ht="22.5" customHeight="1">
      <c r="A80" s="85" t="s">
        <v>292</v>
      </c>
      <c r="C80" s="11"/>
      <c r="D80" s="34">
        <v>202992896</v>
      </c>
      <c r="E80" s="34"/>
      <c r="F80" s="34">
        <v>208948336</v>
      </c>
      <c r="G80" s="34"/>
      <c r="H80" s="23">
        <v>94944449</v>
      </c>
      <c r="I80" s="34"/>
      <c r="J80" s="23">
        <v>95378585</v>
      </c>
    </row>
    <row r="81" spans="1:10" ht="22.5" customHeight="1">
      <c r="A81" s="75" t="s">
        <v>129</v>
      </c>
      <c r="C81" s="34"/>
      <c r="D81" s="34">
        <v>8543784</v>
      </c>
      <c r="E81" s="34"/>
      <c r="F81" s="34">
        <v>9087554</v>
      </c>
      <c r="G81" s="34"/>
      <c r="H81" s="131" t="s">
        <v>94</v>
      </c>
      <c r="I81" s="96"/>
      <c r="J81" s="200" t="s">
        <v>94</v>
      </c>
    </row>
    <row r="82" spans="1:10" ht="22.5" customHeight="1">
      <c r="A82" s="35" t="s">
        <v>205</v>
      </c>
      <c r="C82" s="34"/>
      <c r="D82" s="34">
        <v>6087178</v>
      </c>
      <c r="E82" s="34"/>
      <c r="F82" s="34">
        <v>5966062</v>
      </c>
      <c r="G82" s="34"/>
      <c r="H82" s="94">
        <v>1727166</v>
      </c>
      <c r="I82" s="34"/>
      <c r="J82" s="149">
        <v>1688656</v>
      </c>
    </row>
    <row r="83" spans="1:10" ht="22.5" customHeight="1">
      <c r="A83" s="75" t="s">
        <v>128</v>
      </c>
      <c r="C83" s="34"/>
      <c r="D83" s="146">
        <v>3234462</v>
      </c>
      <c r="E83" s="34"/>
      <c r="F83" s="146">
        <v>3218486</v>
      </c>
      <c r="G83" s="34"/>
      <c r="H83" s="144" t="s">
        <v>94</v>
      </c>
      <c r="I83" s="23"/>
      <c r="J83" s="201" t="s">
        <v>94</v>
      </c>
    </row>
    <row r="84" spans="1:10" s="4" customFormat="1" ht="22.5" customHeight="1">
      <c r="A84" s="78" t="s">
        <v>14</v>
      </c>
      <c r="B84" s="10"/>
      <c r="C84" s="14"/>
      <c r="D84" s="70">
        <f>SUM(D80:D83)</f>
        <v>220858320</v>
      </c>
      <c r="E84" s="14"/>
      <c r="F84" s="70">
        <f>SUM(F80:F83)</f>
        <v>227220438</v>
      </c>
      <c r="G84" s="14"/>
      <c r="H84" s="70">
        <f>SUM(H80:H83)</f>
        <v>96671615</v>
      </c>
      <c r="I84" s="22"/>
      <c r="J84" s="70">
        <f>SUM(J80:J83)</f>
        <v>97067241</v>
      </c>
    </row>
    <row r="85" spans="1:10" s="4" customFormat="1" ht="22.5" customHeight="1">
      <c r="A85" s="78"/>
      <c r="B85" s="10"/>
      <c r="C85" s="14"/>
      <c r="D85" s="14"/>
      <c r="E85" s="14"/>
      <c r="F85" s="14"/>
      <c r="G85" s="14"/>
      <c r="H85" s="14"/>
      <c r="I85" s="14"/>
      <c r="J85" s="14"/>
    </row>
    <row r="86" spans="1:10" s="4" customFormat="1" ht="22.5" customHeight="1">
      <c r="A86" s="78" t="s">
        <v>15</v>
      </c>
      <c r="B86" s="10"/>
      <c r="C86" s="14"/>
      <c r="D86" s="70">
        <f>SUM(D77+D84)</f>
        <v>407342959</v>
      </c>
      <c r="E86" s="14"/>
      <c r="F86" s="70">
        <f>SUM(F77+F84)</f>
        <v>409432597</v>
      </c>
      <c r="G86" s="14"/>
      <c r="H86" s="70">
        <f>+H84+H77</f>
        <v>128840943</v>
      </c>
      <c r="I86" s="14"/>
      <c r="J86" s="70">
        <f>+J84+J77</f>
        <v>125870311</v>
      </c>
    </row>
    <row r="87" spans="1:10" ht="22.5" customHeight="1">
      <c r="A87" s="72" t="s">
        <v>37</v>
      </c>
      <c r="B87" s="73"/>
      <c r="C87" s="74"/>
      <c r="D87" s="74"/>
      <c r="E87" s="74"/>
      <c r="F87" s="74"/>
      <c r="G87" s="74"/>
      <c r="H87" s="74"/>
      <c r="I87" s="74"/>
      <c r="J87" s="74"/>
    </row>
    <row r="88" spans="1:10" ht="22.5" customHeight="1">
      <c r="A88" s="72" t="s">
        <v>81</v>
      </c>
      <c r="B88" s="73"/>
      <c r="C88" s="74"/>
      <c r="D88" s="74"/>
      <c r="E88" s="74"/>
      <c r="F88" s="74"/>
      <c r="G88" s="74"/>
      <c r="H88" s="74"/>
      <c r="I88" s="74"/>
      <c r="J88" s="74"/>
    </row>
    <row r="89" spans="1:10" ht="22.5" customHeight="1">
      <c r="A89" s="78"/>
      <c r="J89" s="142" t="s">
        <v>79</v>
      </c>
    </row>
    <row r="90" spans="2:10" ht="22.5" customHeight="1">
      <c r="B90" s="15"/>
      <c r="C90" s="15"/>
      <c r="D90" s="215" t="s">
        <v>38</v>
      </c>
      <c r="E90" s="215"/>
      <c r="F90" s="215"/>
      <c r="G90" s="76"/>
      <c r="H90" s="215" t="s">
        <v>36</v>
      </c>
      <c r="I90" s="215"/>
      <c r="J90" s="215"/>
    </row>
    <row r="91" spans="1:10" ht="22.5" customHeight="1">
      <c r="A91" s="3"/>
      <c r="B91" s="3"/>
      <c r="C91" s="77"/>
      <c r="D91" s="87" t="s">
        <v>209</v>
      </c>
      <c r="E91" s="45"/>
      <c r="F91" s="87" t="s">
        <v>210</v>
      </c>
      <c r="G91" s="45"/>
      <c r="H91" s="87" t="s">
        <v>209</v>
      </c>
      <c r="I91" s="45"/>
      <c r="J91" s="87" t="s">
        <v>210</v>
      </c>
    </row>
    <row r="92" spans="1:10" ht="22.5" customHeight="1">
      <c r="A92" s="3"/>
      <c r="B92" s="15"/>
      <c r="C92" s="77"/>
      <c r="D92" s="45">
        <v>2562</v>
      </c>
      <c r="E92" s="77"/>
      <c r="F92" s="45">
        <v>2561</v>
      </c>
      <c r="G92" s="45"/>
      <c r="H92" s="45">
        <v>2562</v>
      </c>
      <c r="I92" s="77"/>
      <c r="J92" s="45">
        <v>2561</v>
      </c>
    </row>
    <row r="93" spans="1:10" ht="22.5" customHeight="1">
      <c r="A93" s="72" t="s">
        <v>130</v>
      </c>
      <c r="C93" s="77"/>
      <c r="D93" s="174" t="s">
        <v>230</v>
      </c>
      <c r="E93" s="77"/>
      <c r="F93" s="50"/>
      <c r="G93" s="45"/>
      <c r="H93" s="174" t="s">
        <v>230</v>
      </c>
      <c r="I93" s="77"/>
      <c r="J93" s="50"/>
    </row>
    <row r="94" spans="2:10" ht="22.5" customHeight="1">
      <c r="B94" s="15"/>
      <c r="D94" s="68"/>
      <c r="E94" s="47"/>
      <c r="F94" s="68"/>
      <c r="G94" s="45"/>
      <c r="H94" s="68"/>
      <c r="I94" s="47"/>
      <c r="J94" s="68"/>
    </row>
    <row r="95" spans="1:10" ht="22.5" customHeight="1">
      <c r="A95" s="93" t="s">
        <v>16</v>
      </c>
      <c r="B95" s="15"/>
      <c r="C95" s="83"/>
      <c r="D95" s="101"/>
      <c r="E95" s="101"/>
      <c r="F95" s="101"/>
      <c r="G95" s="101"/>
      <c r="H95" s="101"/>
      <c r="I95" s="101"/>
      <c r="J95" s="101"/>
    </row>
    <row r="96" spans="1:10" ht="22.5" customHeight="1">
      <c r="A96" s="102" t="s">
        <v>17</v>
      </c>
      <c r="B96" s="15"/>
      <c r="C96" s="101"/>
      <c r="D96" s="101"/>
      <c r="E96" s="101"/>
      <c r="F96" s="101"/>
      <c r="G96" s="101"/>
      <c r="H96" s="101"/>
      <c r="I96" s="101"/>
      <c r="J96" s="101"/>
    </row>
    <row r="97" spans="1:10" ht="22.5" customHeight="1" thickBot="1">
      <c r="A97" s="102" t="s">
        <v>131</v>
      </c>
      <c r="B97" s="15"/>
      <c r="C97" s="34"/>
      <c r="D97" s="103">
        <v>9291530</v>
      </c>
      <c r="E97" s="34"/>
      <c r="F97" s="103">
        <v>9291530</v>
      </c>
      <c r="G97" s="34"/>
      <c r="H97" s="84">
        <v>9291530</v>
      </c>
      <c r="I97" s="34"/>
      <c r="J97" s="84">
        <v>9291530</v>
      </c>
    </row>
    <row r="98" spans="1:10" ht="22.5" customHeight="1" thickTop="1">
      <c r="A98" s="102" t="s">
        <v>132</v>
      </c>
      <c r="B98" s="15"/>
      <c r="C98" s="34"/>
      <c r="D98" s="7">
        <v>8611242</v>
      </c>
      <c r="E98" s="34"/>
      <c r="F98" s="7">
        <v>8611242</v>
      </c>
      <c r="G98" s="34"/>
      <c r="H98" s="36">
        <v>8611242</v>
      </c>
      <c r="I98" s="34"/>
      <c r="J98" s="9">
        <v>8611242</v>
      </c>
    </row>
    <row r="99" spans="1:10" ht="22.5" customHeight="1">
      <c r="A99" s="104" t="s">
        <v>133</v>
      </c>
      <c r="C99" s="105"/>
      <c r="D99" s="105">
        <v>-2909249</v>
      </c>
      <c r="E99" s="105"/>
      <c r="F99" s="202">
        <v>-2909249</v>
      </c>
      <c r="G99" s="105"/>
      <c r="H99" s="96" t="s">
        <v>94</v>
      </c>
      <c r="I99" s="105"/>
      <c r="J99" s="200" t="s">
        <v>94</v>
      </c>
    </row>
    <row r="100" spans="1:10" ht="22.5" customHeight="1">
      <c r="A100" s="102" t="s">
        <v>60</v>
      </c>
      <c r="C100" s="105"/>
      <c r="D100" s="106"/>
      <c r="E100" s="105"/>
      <c r="F100" s="106"/>
      <c r="G100" s="105"/>
      <c r="H100" s="105"/>
      <c r="I100" s="105"/>
      <c r="J100" s="105"/>
    </row>
    <row r="101" spans="1:10" ht="22.5" customHeight="1">
      <c r="A101" s="75" t="s">
        <v>134</v>
      </c>
      <c r="B101" s="15"/>
      <c r="C101" s="34"/>
      <c r="D101" s="100">
        <v>57298909</v>
      </c>
      <c r="E101" s="34"/>
      <c r="F101" s="100">
        <v>57298909</v>
      </c>
      <c r="G101" s="34"/>
      <c r="H101" s="7">
        <v>56408882</v>
      </c>
      <c r="I101" s="34"/>
      <c r="J101" s="7">
        <v>56408882</v>
      </c>
    </row>
    <row r="102" spans="1:10" ht="22.5" customHeight="1">
      <c r="A102" s="35" t="s">
        <v>206</v>
      </c>
      <c r="B102" s="15"/>
      <c r="C102" s="34"/>
      <c r="D102" s="100">
        <v>3470021</v>
      </c>
      <c r="E102" s="34"/>
      <c r="F102" s="100">
        <v>3470021</v>
      </c>
      <c r="G102" s="34"/>
      <c r="H102" s="36">
        <v>3470021</v>
      </c>
      <c r="I102" s="34"/>
      <c r="J102" s="9">
        <v>3470021</v>
      </c>
    </row>
    <row r="103" spans="1:10" ht="22.5" customHeight="1">
      <c r="A103" s="35" t="s">
        <v>207</v>
      </c>
      <c r="B103" s="15"/>
      <c r="C103" s="34"/>
      <c r="D103" s="100"/>
      <c r="E103" s="34"/>
      <c r="F103" s="100"/>
      <c r="G103" s="34"/>
      <c r="H103" s="34"/>
      <c r="I103" s="34"/>
      <c r="J103" s="34"/>
    </row>
    <row r="104" spans="1:10" ht="22.5" customHeight="1">
      <c r="A104" s="35" t="s">
        <v>208</v>
      </c>
      <c r="B104" s="15"/>
      <c r="C104" s="34"/>
      <c r="D104" s="100">
        <v>3231680</v>
      </c>
      <c r="E104" s="34"/>
      <c r="F104" s="100">
        <v>3500083</v>
      </c>
      <c r="G104" s="34"/>
      <c r="H104" s="96" t="s">
        <v>94</v>
      </c>
      <c r="I104" s="105"/>
      <c r="J104" s="200" t="s">
        <v>94</v>
      </c>
    </row>
    <row r="105" spans="1:10" ht="22.5" customHeight="1">
      <c r="A105" s="35" t="s">
        <v>113</v>
      </c>
      <c r="B105" s="15"/>
      <c r="C105" s="34"/>
      <c r="D105" s="100"/>
      <c r="E105" s="34"/>
      <c r="F105" s="100"/>
      <c r="G105" s="34"/>
      <c r="H105" s="34"/>
      <c r="I105" s="34"/>
      <c r="J105" s="34"/>
    </row>
    <row r="106" spans="1:10" ht="22.5" customHeight="1">
      <c r="A106" s="35" t="s">
        <v>114</v>
      </c>
      <c r="B106" s="15"/>
      <c r="C106" s="34"/>
      <c r="D106" s="105">
        <v>-5159</v>
      </c>
      <c r="E106" s="34"/>
      <c r="F106" s="105">
        <v>-5159</v>
      </c>
      <c r="G106" s="34"/>
      <c r="H106" s="36">
        <v>490423</v>
      </c>
      <c r="I106" s="34"/>
      <c r="J106" s="9">
        <v>490423</v>
      </c>
    </row>
    <row r="107" spans="1:10" ht="22.5" customHeight="1">
      <c r="A107" s="102" t="s">
        <v>42</v>
      </c>
      <c r="B107" s="15"/>
      <c r="C107" s="34"/>
      <c r="D107" s="100"/>
      <c r="E107" s="34"/>
      <c r="F107" s="100"/>
      <c r="G107" s="34"/>
      <c r="H107" s="34"/>
      <c r="I107" s="34"/>
      <c r="J107" s="34"/>
    </row>
    <row r="108" spans="1:10" ht="22.5" customHeight="1">
      <c r="A108" s="102" t="s">
        <v>135</v>
      </c>
      <c r="B108" s="15"/>
      <c r="C108" s="34"/>
      <c r="D108" s="100"/>
      <c r="E108" s="34"/>
      <c r="F108" s="100"/>
      <c r="G108" s="34"/>
      <c r="H108" s="34"/>
      <c r="I108" s="34"/>
      <c r="J108" s="34"/>
    </row>
    <row r="109" spans="1:10" ht="22.5" customHeight="1">
      <c r="A109" s="102" t="s">
        <v>136</v>
      </c>
      <c r="B109" s="15"/>
      <c r="C109" s="34"/>
      <c r="D109" s="7">
        <v>929166</v>
      </c>
      <c r="E109" s="34"/>
      <c r="F109" s="7">
        <v>929166</v>
      </c>
      <c r="G109" s="34"/>
      <c r="H109" s="7">
        <v>929166</v>
      </c>
      <c r="I109" s="34"/>
      <c r="J109" s="7">
        <v>929166</v>
      </c>
    </row>
    <row r="110" spans="1:10" ht="22.5" customHeight="1">
      <c r="A110" s="102" t="s">
        <v>137</v>
      </c>
      <c r="B110" s="15"/>
      <c r="C110" s="34"/>
      <c r="D110" s="100">
        <v>95764766</v>
      </c>
      <c r="E110" s="34"/>
      <c r="F110" s="100">
        <v>92078740</v>
      </c>
      <c r="G110" s="34"/>
      <c r="H110" s="23">
        <v>53888794</v>
      </c>
      <c r="I110" s="34"/>
      <c r="J110" s="23">
        <v>53296242</v>
      </c>
    </row>
    <row r="111" spans="1:10" ht="22.5" customHeight="1">
      <c r="A111" s="37" t="s">
        <v>85</v>
      </c>
      <c r="B111" s="15"/>
      <c r="C111" s="34"/>
      <c r="D111" s="24">
        <v>-12689157</v>
      </c>
      <c r="E111" s="34"/>
      <c r="F111" s="24">
        <v>-12440598</v>
      </c>
      <c r="G111" s="34"/>
      <c r="H111" s="12">
        <v>2821928</v>
      </c>
      <c r="I111" s="34"/>
      <c r="J111" s="12">
        <v>2821928</v>
      </c>
    </row>
    <row r="112" spans="1:10" s="4" customFormat="1" ht="22.5" customHeight="1">
      <c r="A112" s="78" t="s">
        <v>86</v>
      </c>
      <c r="B112" s="10"/>
      <c r="C112" s="14"/>
      <c r="D112" s="14">
        <f>SUM(D98:D111)</f>
        <v>153702219</v>
      </c>
      <c r="E112" s="14"/>
      <c r="F112" s="14">
        <f>SUM(F98:F111)</f>
        <v>150533155</v>
      </c>
      <c r="G112" s="14"/>
      <c r="H112" s="14">
        <f>SUM(H98:H111)</f>
        <v>126620456</v>
      </c>
      <c r="I112" s="14"/>
      <c r="J112" s="14">
        <f>SUM(J98:J111)</f>
        <v>126027904</v>
      </c>
    </row>
    <row r="113" spans="1:10" s="56" customFormat="1" ht="22.5" customHeight="1">
      <c r="A113" s="85" t="s">
        <v>168</v>
      </c>
      <c r="B113" s="2"/>
      <c r="C113" s="79"/>
      <c r="D113" s="165">
        <v>15000000</v>
      </c>
      <c r="E113" s="79"/>
      <c r="F113" s="165">
        <v>15000000</v>
      </c>
      <c r="G113" s="79"/>
      <c r="H113" s="165">
        <v>15000000</v>
      </c>
      <c r="I113" s="79"/>
      <c r="J113" s="165">
        <v>15000000</v>
      </c>
    </row>
    <row r="114" spans="1:10" s="4" customFormat="1" ht="22.5" customHeight="1">
      <c r="A114" s="78" t="s">
        <v>138</v>
      </c>
      <c r="B114" s="10"/>
      <c r="C114" s="14"/>
      <c r="D114" s="14">
        <f>SUM(D112:D113)</f>
        <v>168702219</v>
      </c>
      <c r="E114" s="14"/>
      <c r="F114" s="14">
        <f>SUM(F112:F113)</f>
        <v>165533155</v>
      </c>
      <c r="G114" s="14"/>
      <c r="H114" s="14">
        <f>SUM(H112:H113)</f>
        <v>141620456</v>
      </c>
      <c r="I114" s="14"/>
      <c r="J114" s="14">
        <f>SUM(J112:J113)</f>
        <v>141027904</v>
      </c>
    </row>
    <row r="115" spans="1:10" ht="22.5" customHeight="1">
      <c r="A115" s="75" t="s">
        <v>102</v>
      </c>
      <c r="C115" s="34"/>
      <c r="D115" s="24">
        <v>53481274</v>
      </c>
      <c r="E115" s="34"/>
      <c r="F115" s="24">
        <v>53125099</v>
      </c>
      <c r="G115" s="34"/>
      <c r="H115" s="82">
        <v>0</v>
      </c>
      <c r="I115" s="11"/>
      <c r="J115" s="196">
        <v>0</v>
      </c>
    </row>
    <row r="116" spans="1:10" s="4" customFormat="1" ht="22.5" customHeight="1">
      <c r="A116" s="78" t="s">
        <v>18</v>
      </c>
      <c r="B116" s="2"/>
      <c r="C116" s="55"/>
      <c r="D116" s="80">
        <f>SUM(D114:D115)</f>
        <v>222183493</v>
      </c>
      <c r="E116" s="55"/>
      <c r="F116" s="80">
        <f>SUM(F114:F115)</f>
        <v>218658254</v>
      </c>
      <c r="G116" s="55"/>
      <c r="H116" s="80">
        <f>SUM(H114:H115)</f>
        <v>141620456</v>
      </c>
      <c r="I116" s="55"/>
      <c r="J116" s="80">
        <f>SUM(J114:J115)</f>
        <v>141027904</v>
      </c>
    </row>
    <row r="117" spans="1:10" ht="22.5" customHeight="1">
      <c r="A117" s="78"/>
      <c r="C117" s="11"/>
      <c r="D117" s="11"/>
      <c r="E117" s="11"/>
      <c r="F117" s="11"/>
      <c r="G117" s="11"/>
      <c r="H117" s="11"/>
      <c r="I117" s="11"/>
      <c r="J117" s="11"/>
    </row>
    <row r="118" spans="1:10" ht="22.5" customHeight="1" thickBot="1">
      <c r="A118" s="78" t="s">
        <v>19</v>
      </c>
      <c r="C118" s="14"/>
      <c r="D118" s="99">
        <f>SUM(D86+D116)</f>
        <v>629526452</v>
      </c>
      <c r="E118" s="14"/>
      <c r="F118" s="99">
        <f>SUM(F86+F116)</f>
        <v>628090851</v>
      </c>
      <c r="G118" s="14"/>
      <c r="H118" s="99">
        <f>SUM(H86+H116)</f>
        <v>270461399</v>
      </c>
      <c r="I118" s="14"/>
      <c r="J118" s="99">
        <f>SUM(J86+J116)</f>
        <v>266898215</v>
      </c>
    </row>
    <row r="119" spans="1:10" ht="22.5" customHeight="1" thickTop="1">
      <c r="A119" s="78"/>
      <c r="C119" s="107"/>
      <c r="D119" s="108"/>
      <c r="E119" s="107"/>
      <c r="F119" s="108"/>
      <c r="G119" s="107"/>
      <c r="H119" s="108"/>
      <c r="I119" s="107"/>
      <c r="J119" s="108"/>
    </row>
  </sheetData>
  <sheetProtection/>
  <mergeCells count="8">
    <mergeCell ref="D4:F4"/>
    <mergeCell ref="H4:J4"/>
    <mergeCell ref="D90:F90"/>
    <mergeCell ref="H90:J90"/>
    <mergeCell ref="D30:F30"/>
    <mergeCell ref="H30:J30"/>
    <mergeCell ref="D61:F61"/>
    <mergeCell ref="H61:J61"/>
  </mergeCells>
  <printOptions/>
  <pageMargins left="0.7" right="0.7" top="0.48" bottom="0.5" header="0.5" footer="0.5"/>
  <pageSetup firstPageNumber="3" useFirstPageNumber="1" fitToHeight="4" horizontalDpi="600" verticalDpi="600" orientation="portrait" paperSize="9" scale="90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26" max="9" man="1"/>
    <brk id="57" max="9" man="1"/>
    <brk id="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SheetLayoutView="85" zoomScalePageLayoutView="0" workbookViewId="0" topLeftCell="A1">
      <selection activeCell="A1" sqref="A1"/>
    </sheetView>
  </sheetViews>
  <sheetFormatPr defaultColWidth="9.140625" defaultRowHeight="23.25" customHeight="1"/>
  <cols>
    <col min="1" max="1" width="34.421875" style="75" customWidth="1"/>
    <col min="2" max="2" width="8.00390625" style="2" customWidth="1"/>
    <col min="3" max="3" width="0.85546875" style="3" customWidth="1"/>
    <col min="4" max="4" width="13.8515625" style="3" customWidth="1"/>
    <col min="5" max="5" width="0.85546875" style="3" customWidth="1"/>
    <col min="6" max="6" width="13.421875" style="3" customWidth="1"/>
    <col min="7" max="7" width="0.9921875" style="3" customWidth="1"/>
    <col min="8" max="8" width="14.57421875" style="3" customWidth="1"/>
    <col min="9" max="9" width="0.85546875" style="3" customWidth="1"/>
    <col min="10" max="10" width="14.57421875" style="3" customWidth="1"/>
    <col min="11" max="16384" width="9.140625" style="3" customWidth="1"/>
  </cols>
  <sheetData>
    <row r="1" spans="1:10" ht="23.25" customHeight="1">
      <c r="A1" s="72" t="s">
        <v>37</v>
      </c>
      <c r="B1" s="73"/>
      <c r="C1" s="74"/>
      <c r="D1" s="74"/>
      <c r="E1" s="74"/>
      <c r="F1" s="74"/>
      <c r="G1" s="74"/>
      <c r="H1" s="218"/>
      <c r="I1" s="218"/>
      <c r="J1" s="218"/>
    </row>
    <row r="2" spans="1:10" ht="23.25" customHeight="1">
      <c r="A2" s="72" t="s">
        <v>158</v>
      </c>
      <c r="B2" s="73"/>
      <c r="C2" s="74"/>
      <c r="D2" s="74"/>
      <c r="E2" s="74"/>
      <c r="F2" s="74"/>
      <c r="G2" s="74"/>
      <c r="H2" s="218"/>
      <c r="I2" s="218"/>
      <c r="J2" s="218"/>
    </row>
    <row r="3" spans="1:10" ht="23.25" customHeight="1">
      <c r="A3" s="5"/>
      <c r="B3" s="5"/>
      <c r="C3" s="74"/>
      <c r="D3" s="74"/>
      <c r="E3" s="74"/>
      <c r="F3" s="74"/>
      <c r="G3" s="74"/>
      <c r="H3" s="74"/>
      <c r="I3" s="220" t="s">
        <v>79</v>
      </c>
      <c r="J3" s="220"/>
    </row>
    <row r="4" spans="2:10" ht="23.25" customHeight="1">
      <c r="B4" s="15"/>
      <c r="C4" s="15"/>
      <c r="D4" s="215" t="s">
        <v>38</v>
      </c>
      <c r="E4" s="215"/>
      <c r="F4" s="215"/>
      <c r="G4" s="76"/>
      <c r="H4" s="215" t="s">
        <v>36</v>
      </c>
      <c r="I4" s="215"/>
      <c r="J4" s="215"/>
    </row>
    <row r="5" spans="2:10" ht="23.25" customHeight="1">
      <c r="B5" s="15"/>
      <c r="C5" s="15"/>
      <c r="D5" s="221" t="s">
        <v>211</v>
      </c>
      <c r="E5" s="221"/>
      <c r="F5" s="221"/>
      <c r="G5" s="76"/>
      <c r="H5" s="221" t="s">
        <v>211</v>
      </c>
      <c r="I5" s="221"/>
      <c r="J5" s="221"/>
    </row>
    <row r="6" spans="2:10" ht="23.25" customHeight="1">
      <c r="B6" s="15"/>
      <c r="C6" s="15"/>
      <c r="D6" s="216" t="s">
        <v>212</v>
      </c>
      <c r="E6" s="216"/>
      <c r="F6" s="216"/>
      <c r="G6" s="76"/>
      <c r="H6" s="216" t="s">
        <v>212</v>
      </c>
      <c r="I6" s="216"/>
      <c r="J6" s="216"/>
    </row>
    <row r="7" spans="2:10" ht="23.25" customHeight="1">
      <c r="B7" s="15" t="s">
        <v>1</v>
      </c>
      <c r="C7" s="77"/>
      <c r="D7" s="50">
        <v>2562</v>
      </c>
      <c r="E7" s="77"/>
      <c r="F7" s="50">
        <v>2561</v>
      </c>
      <c r="G7" s="45"/>
      <c r="H7" s="50">
        <v>2562</v>
      </c>
      <c r="I7" s="77"/>
      <c r="J7" s="50">
        <v>2561</v>
      </c>
    </row>
    <row r="8" spans="1:10" ht="23.25" customHeight="1">
      <c r="A8" s="93" t="s">
        <v>139</v>
      </c>
      <c r="B8" s="2">
        <v>4</v>
      </c>
      <c r="C8" s="11"/>
      <c r="D8" s="34"/>
      <c r="E8" s="34"/>
      <c r="F8" s="34"/>
      <c r="G8" s="34"/>
      <c r="H8" s="34"/>
      <c r="I8" s="34"/>
      <c r="J8" s="34"/>
    </row>
    <row r="9" spans="1:10" ht="23.25" customHeight="1">
      <c r="A9" s="75" t="s">
        <v>54</v>
      </c>
      <c r="B9" s="2" t="s">
        <v>272</v>
      </c>
      <c r="C9" s="11"/>
      <c r="D9" s="83">
        <v>125286281</v>
      </c>
      <c r="E9" s="11"/>
      <c r="F9" s="83">
        <v>120515918</v>
      </c>
      <c r="G9" s="11"/>
      <c r="H9" s="11">
        <v>5485711</v>
      </c>
      <c r="I9" s="11"/>
      <c r="J9" s="11">
        <v>5946180</v>
      </c>
    </row>
    <row r="10" spans="1:10" ht="23.25" customHeight="1">
      <c r="A10" s="75" t="s">
        <v>77</v>
      </c>
      <c r="B10" s="2">
        <v>8</v>
      </c>
      <c r="C10" s="11"/>
      <c r="D10" s="83">
        <v>2084720</v>
      </c>
      <c r="E10" s="11"/>
      <c r="F10" s="83">
        <v>3521088</v>
      </c>
      <c r="G10" s="11"/>
      <c r="H10" s="81" t="s">
        <v>94</v>
      </c>
      <c r="I10" s="11"/>
      <c r="J10" s="81" t="s">
        <v>94</v>
      </c>
    </row>
    <row r="11" spans="1:10" ht="23.25" customHeight="1">
      <c r="A11" s="35" t="s">
        <v>20</v>
      </c>
      <c r="C11" s="11"/>
      <c r="D11" s="83">
        <v>230751</v>
      </c>
      <c r="E11" s="11"/>
      <c r="F11" s="83">
        <v>168500</v>
      </c>
      <c r="G11" s="11"/>
      <c r="H11" s="7">
        <v>1181181</v>
      </c>
      <c r="I11" s="11"/>
      <c r="J11" s="7">
        <v>1022412</v>
      </c>
    </row>
    <row r="12" spans="1:10" ht="23.25" customHeight="1">
      <c r="A12" s="25" t="s">
        <v>47</v>
      </c>
      <c r="B12" s="2" t="s">
        <v>294</v>
      </c>
      <c r="C12" s="11"/>
      <c r="D12" s="83">
        <v>66685</v>
      </c>
      <c r="E12" s="11"/>
      <c r="F12" s="83">
        <v>4</v>
      </c>
      <c r="G12" s="11"/>
      <c r="H12" s="81">
        <v>2430000</v>
      </c>
      <c r="I12" s="11"/>
      <c r="J12" s="81">
        <v>2115000</v>
      </c>
    </row>
    <row r="13" spans="1:10" ht="23.25" customHeight="1">
      <c r="A13" s="208" t="s">
        <v>271</v>
      </c>
      <c r="C13" s="11"/>
      <c r="D13" s="83">
        <v>38506</v>
      </c>
      <c r="E13" s="11"/>
      <c r="F13" s="81" t="s">
        <v>94</v>
      </c>
      <c r="G13" s="11"/>
      <c r="H13" s="81" t="s">
        <v>94</v>
      </c>
      <c r="I13" s="11"/>
      <c r="J13" s="81" t="s">
        <v>94</v>
      </c>
    </row>
    <row r="14" spans="1:10" ht="23.25" customHeight="1">
      <c r="A14" s="75" t="s">
        <v>21</v>
      </c>
      <c r="C14" s="11"/>
      <c r="D14" s="83">
        <v>545664</v>
      </c>
      <c r="E14" s="11"/>
      <c r="F14" s="83">
        <v>550214</v>
      </c>
      <c r="G14" s="11"/>
      <c r="H14" s="81">
        <v>11180</v>
      </c>
      <c r="I14" s="11"/>
      <c r="J14" s="81">
        <v>13256</v>
      </c>
    </row>
    <row r="15" spans="1:10" s="4" customFormat="1" ht="23.25" customHeight="1">
      <c r="A15" s="78" t="s">
        <v>22</v>
      </c>
      <c r="B15" s="10"/>
      <c r="C15" s="14"/>
      <c r="D15" s="98">
        <f>SUM(D9:D14)</f>
        <v>128252607</v>
      </c>
      <c r="E15" s="14"/>
      <c r="F15" s="98">
        <f>SUM(F9:F14)</f>
        <v>124755724</v>
      </c>
      <c r="G15" s="14"/>
      <c r="H15" s="98">
        <f>SUM(H9:H14)</f>
        <v>9108072</v>
      </c>
      <c r="I15" s="14"/>
      <c r="J15" s="98">
        <f>SUM(J9:J14)</f>
        <v>9096848</v>
      </c>
    </row>
    <row r="16" spans="1:10" ht="9.75" customHeight="1">
      <c r="A16" s="219"/>
      <c r="B16" s="219"/>
      <c r="C16" s="11"/>
      <c r="D16" s="11"/>
      <c r="E16" s="11"/>
      <c r="F16" s="11"/>
      <c r="G16" s="11"/>
      <c r="H16" s="11"/>
      <c r="I16" s="11"/>
      <c r="J16" s="11"/>
    </row>
    <row r="17" spans="1:10" ht="23.25" customHeight="1">
      <c r="A17" s="93" t="s">
        <v>140</v>
      </c>
      <c r="B17" s="2">
        <v>4</v>
      </c>
      <c r="C17" s="11"/>
      <c r="D17" s="11"/>
      <c r="E17" s="11"/>
      <c r="F17" s="11"/>
      <c r="G17" s="11"/>
      <c r="H17" s="11"/>
      <c r="I17" s="11"/>
      <c r="J17" s="11"/>
    </row>
    <row r="18" spans="1:10" ht="23.25" customHeight="1">
      <c r="A18" s="75" t="s">
        <v>52</v>
      </c>
      <c r="C18" s="11"/>
      <c r="D18" s="83">
        <v>107613996</v>
      </c>
      <c r="E18" s="11"/>
      <c r="F18" s="83">
        <v>109163740</v>
      </c>
      <c r="G18" s="11"/>
      <c r="H18" s="11">
        <v>5252530</v>
      </c>
      <c r="I18" s="11"/>
      <c r="J18" s="11">
        <v>5382205</v>
      </c>
    </row>
    <row r="19" spans="1:10" ht="23.25" customHeight="1">
      <c r="A19" s="35" t="s">
        <v>213</v>
      </c>
      <c r="C19" s="11"/>
      <c r="E19" s="11"/>
      <c r="G19" s="11"/>
      <c r="H19" s="11"/>
      <c r="I19" s="11"/>
      <c r="J19" s="11"/>
    </row>
    <row r="20" spans="1:10" ht="23.25" customHeight="1">
      <c r="A20" s="35" t="s">
        <v>214</v>
      </c>
      <c r="C20" s="11"/>
      <c r="D20" s="151">
        <v>1431188</v>
      </c>
      <c r="E20" s="11"/>
      <c r="F20" s="151">
        <v>-360357</v>
      </c>
      <c r="G20" s="11"/>
      <c r="H20" s="81" t="s">
        <v>94</v>
      </c>
      <c r="I20" s="11"/>
      <c r="J20" s="166">
        <v>0</v>
      </c>
    </row>
    <row r="21" spans="1:10" ht="23.25" customHeight="1">
      <c r="A21" s="85" t="s">
        <v>180</v>
      </c>
      <c r="C21" s="11"/>
      <c r="D21" s="83">
        <v>4910972</v>
      </c>
      <c r="E21" s="11"/>
      <c r="F21" s="83">
        <v>4824249</v>
      </c>
      <c r="G21" s="11"/>
      <c r="H21" s="11">
        <v>178255</v>
      </c>
      <c r="I21" s="11"/>
      <c r="J21" s="11">
        <v>190860</v>
      </c>
    </row>
    <row r="22" spans="1:10" ht="23.25" customHeight="1">
      <c r="A22" s="75" t="s">
        <v>61</v>
      </c>
      <c r="C22" s="11"/>
      <c r="D22" s="83">
        <v>7367532</v>
      </c>
      <c r="E22" s="11"/>
      <c r="F22" s="83">
        <v>7022337</v>
      </c>
      <c r="G22" s="11"/>
      <c r="H22" s="11">
        <v>733840</v>
      </c>
      <c r="I22" s="11"/>
      <c r="J22" s="11">
        <f>634197+21100</f>
        <v>655297</v>
      </c>
    </row>
    <row r="23" spans="1:10" ht="23.25" customHeight="1">
      <c r="A23" s="85" t="s">
        <v>293</v>
      </c>
      <c r="B23" s="2">
        <v>7</v>
      </c>
      <c r="C23" s="11"/>
      <c r="D23" s="166" t="s">
        <v>94</v>
      </c>
      <c r="E23" s="11"/>
      <c r="F23" s="166" t="s">
        <v>94</v>
      </c>
      <c r="G23" s="11"/>
      <c r="H23" s="11">
        <v>470000</v>
      </c>
      <c r="I23" s="11"/>
      <c r="J23" s="166">
        <v>0</v>
      </c>
    </row>
    <row r="24" spans="1:10" ht="23.25" customHeight="1">
      <c r="A24" s="35" t="s">
        <v>159</v>
      </c>
      <c r="C24" s="11"/>
      <c r="D24" s="195" t="s">
        <v>94</v>
      </c>
      <c r="E24" s="11"/>
      <c r="F24" s="195">
        <v>11607</v>
      </c>
      <c r="G24" s="11"/>
      <c r="H24" s="166">
        <v>383747</v>
      </c>
      <c r="I24" s="11"/>
      <c r="J24" s="166">
        <v>482920</v>
      </c>
    </row>
    <row r="25" spans="1:10" ht="23.25" customHeight="1">
      <c r="A25" s="35" t="s">
        <v>66</v>
      </c>
      <c r="B25" s="56"/>
      <c r="D25" s="146">
        <v>3413644</v>
      </c>
      <c r="F25" s="146">
        <v>2782621</v>
      </c>
      <c r="G25" s="166"/>
      <c r="H25" s="196">
        <v>1149309</v>
      </c>
      <c r="I25" s="166"/>
      <c r="J25" s="196">
        <v>906501</v>
      </c>
    </row>
    <row r="26" spans="1:10" s="4" customFormat="1" ht="23.25" customHeight="1">
      <c r="A26" s="78" t="s">
        <v>23</v>
      </c>
      <c r="B26" s="10"/>
      <c r="C26" s="14"/>
      <c r="D26" s="80">
        <f>SUM(D18:D25)</f>
        <v>124737332</v>
      </c>
      <c r="E26" s="14"/>
      <c r="F26" s="80">
        <f>SUM(F18:F25)</f>
        <v>123444197</v>
      </c>
      <c r="G26" s="14"/>
      <c r="H26" s="80">
        <f>SUM(H18:H25)</f>
        <v>8167681</v>
      </c>
      <c r="I26" s="14"/>
      <c r="J26" s="80">
        <f>SUM(J18:J25)</f>
        <v>7617783</v>
      </c>
    </row>
    <row r="27" spans="1:10" ht="8.25" customHeight="1">
      <c r="A27" s="219"/>
      <c r="B27" s="219"/>
      <c r="C27" s="11"/>
      <c r="D27" s="11"/>
      <c r="E27" s="11"/>
      <c r="F27" s="11"/>
      <c r="G27" s="11"/>
      <c r="H27" s="11"/>
      <c r="I27" s="11"/>
      <c r="J27" s="11"/>
    </row>
    <row r="28" spans="1:6" ht="23.25" customHeight="1">
      <c r="A28" s="75" t="s">
        <v>160</v>
      </c>
      <c r="C28" s="11"/>
      <c r="D28" s="11"/>
      <c r="F28" s="11"/>
    </row>
    <row r="29" spans="1:10" ht="23.25" customHeight="1">
      <c r="A29" s="35" t="s">
        <v>151</v>
      </c>
      <c r="B29" s="2" t="s">
        <v>273</v>
      </c>
      <c r="C29" s="11"/>
      <c r="D29" s="110">
        <v>2348448</v>
      </c>
      <c r="E29" s="11"/>
      <c r="F29" s="110">
        <v>2216388</v>
      </c>
      <c r="G29" s="11"/>
      <c r="H29" s="82">
        <v>0</v>
      </c>
      <c r="I29" s="11"/>
      <c r="J29" s="82">
        <v>0</v>
      </c>
    </row>
    <row r="30" spans="1:10" ht="23.25" customHeight="1">
      <c r="A30" s="78" t="s">
        <v>157</v>
      </c>
      <c r="C30" s="11"/>
      <c r="D30" s="14">
        <f>D15-D26+D29</f>
        <v>5863723</v>
      </c>
      <c r="E30" s="11"/>
      <c r="F30" s="14">
        <f>F15-F26+F29</f>
        <v>3527915</v>
      </c>
      <c r="G30" s="14"/>
      <c r="H30" s="14">
        <f>SUM(H15-H26)</f>
        <v>940391</v>
      </c>
      <c r="I30" s="14"/>
      <c r="J30" s="14">
        <f>SUM(J15-J26)</f>
        <v>1479065</v>
      </c>
    </row>
    <row r="31" spans="1:10" ht="23.25" customHeight="1">
      <c r="A31" s="35" t="s">
        <v>115</v>
      </c>
      <c r="C31" s="11"/>
      <c r="D31" s="24">
        <v>686709</v>
      </c>
      <c r="E31" s="11"/>
      <c r="F31" s="24">
        <v>285059</v>
      </c>
      <c r="G31" s="11"/>
      <c r="H31" s="167">
        <v>-5969</v>
      </c>
      <c r="I31" s="11"/>
      <c r="J31" s="167">
        <v>-146051</v>
      </c>
    </row>
    <row r="32" spans="1:10" ht="23.25" customHeight="1" thickBot="1">
      <c r="A32" s="78" t="s">
        <v>161</v>
      </c>
      <c r="C32" s="14"/>
      <c r="D32" s="99">
        <f>D30-D31</f>
        <v>5177014</v>
      </c>
      <c r="E32" s="14"/>
      <c r="F32" s="99">
        <f>F30-F31</f>
        <v>3242856</v>
      </c>
      <c r="G32" s="14"/>
      <c r="H32" s="99">
        <f>H30-H31</f>
        <v>946360</v>
      </c>
      <c r="I32" s="14"/>
      <c r="J32" s="99">
        <f>J30-J31</f>
        <v>1625116</v>
      </c>
    </row>
    <row r="33" spans="1:10" ht="7.5" customHeight="1" thickTop="1">
      <c r="A33" s="78"/>
      <c r="C33" s="14"/>
      <c r="D33" s="55"/>
      <c r="E33" s="14"/>
      <c r="F33" s="55"/>
      <c r="G33" s="14"/>
      <c r="H33" s="55"/>
      <c r="I33" s="14"/>
      <c r="J33" s="55"/>
    </row>
    <row r="34" spans="1:10" ht="23.25" customHeight="1">
      <c r="A34" s="72" t="s">
        <v>37</v>
      </c>
      <c r="B34" s="73"/>
      <c r="C34" s="74"/>
      <c r="D34" s="74"/>
      <c r="E34" s="74"/>
      <c r="F34" s="74"/>
      <c r="G34" s="74"/>
      <c r="H34" s="218"/>
      <c r="I34" s="218"/>
      <c r="J34" s="218"/>
    </row>
    <row r="35" spans="1:10" ht="23.25" customHeight="1">
      <c r="A35" s="72" t="s">
        <v>215</v>
      </c>
      <c r="B35" s="73"/>
      <c r="C35" s="74"/>
      <c r="D35" s="74"/>
      <c r="E35" s="74"/>
      <c r="F35" s="74"/>
      <c r="G35" s="74"/>
      <c r="H35" s="218"/>
      <c r="I35" s="218"/>
      <c r="J35" s="218"/>
    </row>
    <row r="36" spans="1:10" ht="23.25" customHeight="1">
      <c r="A36" s="5"/>
      <c r="B36" s="5"/>
      <c r="C36" s="74"/>
      <c r="D36" s="74"/>
      <c r="E36" s="74"/>
      <c r="F36" s="74"/>
      <c r="G36" s="74"/>
      <c r="H36" s="74"/>
      <c r="I36" s="220" t="s">
        <v>79</v>
      </c>
      <c r="J36" s="220"/>
    </row>
    <row r="37" spans="2:10" ht="23.25" customHeight="1">
      <c r="B37" s="15"/>
      <c r="C37" s="15"/>
      <c r="D37" s="215" t="s">
        <v>38</v>
      </c>
      <c r="E37" s="215"/>
      <c r="F37" s="215"/>
      <c r="G37" s="76"/>
      <c r="H37" s="215" t="s">
        <v>36</v>
      </c>
      <c r="I37" s="215"/>
      <c r="J37" s="215"/>
    </row>
    <row r="38" spans="2:10" ht="23.25" customHeight="1">
      <c r="B38" s="15"/>
      <c r="C38" s="15"/>
      <c r="D38" s="216" t="str">
        <f>D5</f>
        <v>สำหรับงวดสามเดือนสิ้นสุด</v>
      </c>
      <c r="E38" s="217"/>
      <c r="F38" s="217"/>
      <c r="G38" s="76"/>
      <c r="H38" s="216" t="str">
        <f>H5</f>
        <v>สำหรับงวดสามเดือนสิ้นสุด</v>
      </c>
      <c r="I38" s="217"/>
      <c r="J38" s="217"/>
    </row>
    <row r="39" spans="2:10" ht="23.25" customHeight="1">
      <c r="B39" s="15"/>
      <c r="C39" s="15"/>
      <c r="D39" s="216" t="s">
        <v>212</v>
      </c>
      <c r="E39" s="216"/>
      <c r="F39" s="216"/>
      <c r="G39" s="76"/>
      <c r="H39" s="216" t="s">
        <v>212</v>
      </c>
      <c r="I39" s="216"/>
      <c r="J39" s="216"/>
    </row>
    <row r="40" spans="2:10" ht="23.25" customHeight="1">
      <c r="B40" s="15" t="s">
        <v>1</v>
      </c>
      <c r="C40" s="77"/>
      <c r="D40" s="50">
        <v>2562</v>
      </c>
      <c r="E40" s="77"/>
      <c r="F40" s="50">
        <v>2561</v>
      </c>
      <c r="G40" s="45"/>
      <c r="H40" s="50">
        <v>2562</v>
      </c>
      <c r="I40" s="77"/>
      <c r="J40" s="50">
        <v>2561</v>
      </c>
    </row>
    <row r="41" spans="2:10" ht="23.25" customHeight="1">
      <c r="B41" s="15"/>
      <c r="C41" s="77"/>
      <c r="D41" s="45"/>
      <c r="E41" s="77"/>
      <c r="F41" s="45"/>
      <c r="G41" s="45"/>
      <c r="H41" s="45"/>
      <c r="I41" s="77"/>
      <c r="J41" s="45"/>
    </row>
    <row r="42" spans="1:10" ht="23.25" customHeight="1">
      <c r="A42" s="78" t="s">
        <v>239</v>
      </c>
      <c r="C42" s="11"/>
      <c r="D42" s="34"/>
      <c r="E42" s="34"/>
      <c r="F42" s="34"/>
      <c r="G42" s="34"/>
      <c r="H42" s="34"/>
      <c r="I42" s="34"/>
      <c r="J42" s="34"/>
    </row>
    <row r="43" spans="1:10" ht="23.25" customHeight="1">
      <c r="A43" s="35" t="s">
        <v>103</v>
      </c>
      <c r="C43" s="11"/>
      <c r="D43" s="11">
        <v>4279405</v>
      </c>
      <c r="E43" s="11"/>
      <c r="F43" s="11">
        <v>3048620</v>
      </c>
      <c r="G43" s="11"/>
      <c r="H43" s="81">
        <v>946360</v>
      </c>
      <c r="I43" s="109"/>
      <c r="J43" s="81">
        <v>1625116</v>
      </c>
    </row>
    <row r="44" spans="1:10" ht="23.25" customHeight="1">
      <c r="A44" s="35" t="s">
        <v>142</v>
      </c>
      <c r="C44" s="11"/>
      <c r="D44" s="11"/>
      <c r="E44" s="11"/>
      <c r="F44" s="11"/>
      <c r="G44" s="11"/>
      <c r="H44" s="109"/>
      <c r="I44" s="109"/>
      <c r="J44" s="109"/>
    </row>
    <row r="45" spans="1:10" ht="23.25" customHeight="1">
      <c r="A45" s="35" t="s">
        <v>143</v>
      </c>
      <c r="C45" s="11"/>
      <c r="D45" s="111">
        <v>897609</v>
      </c>
      <c r="E45" s="11"/>
      <c r="F45" s="111">
        <v>194236</v>
      </c>
      <c r="G45" s="11"/>
      <c r="H45" s="82" t="s">
        <v>94</v>
      </c>
      <c r="I45" s="11"/>
      <c r="J45" s="82">
        <v>0</v>
      </c>
    </row>
    <row r="46" spans="1:10" ht="23.25" customHeight="1" thickBot="1">
      <c r="A46" s="78" t="s">
        <v>161</v>
      </c>
      <c r="C46" s="55"/>
      <c r="D46" s="13">
        <f>D32</f>
        <v>5177014</v>
      </c>
      <c r="E46" s="55"/>
      <c r="F46" s="13">
        <f>F32</f>
        <v>3242856</v>
      </c>
      <c r="G46" s="55"/>
      <c r="H46" s="168">
        <f>H32</f>
        <v>946360</v>
      </c>
      <c r="I46" s="55"/>
      <c r="J46" s="168">
        <f>J32</f>
        <v>1625116</v>
      </c>
    </row>
    <row r="47" spans="1:10" ht="23.25" customHeight="1" thickTop="1">
      <c r="A47" s="78"/>
      <c r="C47" s="14"/>
      <c r="D47" s="55"/>
      <c r="E47" s="14"/>
      <c r="F47" s="55"/>
      <c r="G47" s="14"/>
      <c r="H47" s="55"/>
      <c r="I47" s="14"/>
      <c r="J47" s="55"/>
    </row>
    <row r="48" spans="1:10" ht="23.25" customHeight="1" thickBot="1">
      <c r="A48" s="209" t="s">
        <v>78</v>
      </c>
      <c r="B48" s="210">
        <v>16</v>
      </c>
      <c r="C48" s="211"/>
      <c r="D48" s="212">
        <v>0.5</v>
      </c>
      <c r="E48" s="211"/>
      <c r="F48" s="212">
        <v>0.35</v>
      </c>
      <c r="G48" s="211"/>
      <c r="H48" s="212">
        <v>0.09</v>
      </c>
      <c r="I48" s="211"/>
      <c r="J48" s="212">
        <v>0.17</v>
      </c>
    </row>
    <row r="49" spans="1:10" ht="23.25" customHeight="1" thickTop="1">
      <c r="A49" s="78"/>
      <c r="C49" s="11"/>
      <c r="D49" s="172"/>
      <c r="E49" s="11"/>
      <c r="F49" s="172"/>
      <c r="G49" s="11"/>
      <c r="H49" s="172"/>
      <c r="I49" s="11"/>
      <c r="J49" s="172"/>
    </row>
    <row r="50" spans="1:10" ht="23.25" customHeight="1">
      <c r="A50" s="72" t="s">
        <v>37</v>
      </c>
      <c r="B50" s="73"/>
      <c r="C50" s="74"/>
      <c r="D50" s="74"/>
      <c r="E50" s="74"/>
      <c r="F50" s="74"/>
      <c r="G50" s="74"/>
      <c r="H50" s="218"/>
      <c r="I50" s="218"/>
      <c r="J50" s="218"/>
    </row>
    <row r="51" spans="1:10" ht="23.25" customHeight="1">
      <c r="A51" s="72" t="s">
        <v>175</v>
      </c>
      <c r="B51" s="73"/>
      <c r="C51" s="74"/>
      <c r="D51" s="74"/>
      <c r="E51" s="74"/>
      <c r="F51" s="74"/>
      <c r="G51" s="74"/>
      <c r="H51" s="218"/>
      <c r="I51" s="218"/>
      <c r="J51" s="218"/>
    </row>
    <row r="52" spans="1:10" ht="21.75" customHeight="1">
      <c r="A52" s="5"/>
      <c r="B52" s="5"/>
      <c r="C52" s="74"/>
      <c r="D52" s="74"/>
      <c r="E52" s="74"/>
      <c r="F52" s="74"/>
      <c r="G52" s="74"/>
      <c r="H52" s="74"/>
      <c r="I52" s="220" t="s">
        <v>79</v>
      </c>
      <c r="J52" s="220"/>
    </row>
    <row r="53" spans="2:10" ht="21.75" customHeight="1">
      <c r="B53" s="15"/>
      <c r="C53" s="15"/>
      <c r="D53" s="215" t="s">
        <v>38</v>
      </c>
      <c r="E53" s="215"/>
      <c r="F53" s="215"/>
      <c r="G53" s="76"/>
      <c r="H53" s="215" t="s">
        <v>36</v>
      </c>
      <c r="I53" s="215"/>
      <c r="J53" s="215"/>
    </row>
    <row r="54" spans="2:10" ht="25.5" customHeight="1">
      <c r="B54" s="15"/>
      <c r="C54" s="15"/>
      <c r="D54" s="216" t="str">
        <f>D38</f>
        <v>สำหรับงวดสามเดือนสิ้นสุด</v>
      </c>
      <c r="E54" s="217"/>
      <c r="F54" s="217"/>
      <c r="G54" s="76"/>
      <c r="H54" s="216" t="str">
        <f>H38</f>
        <v>สำหรับงวดสามเดือนสิ้นสุด</v>
      </c>
      <c r="I54" s="217"/>
      <c r="J54" s="217"/>
    </row>
    <row r="55" spans="2:10" ht="21.75" customHeight="1">
      <c r="B55" s="15"/>
      <c r="C55" s="15"/>
      <c r="D55" s="216" t="s">
        <v>212</v>
      </c>
      <c r="E55" s="216"/>
      <c r="F55" s="216"/>
      <c r="G55" s="76"/>
      <c r="H55" s="216" t="s">
        <v>212</v>
      </c>
      <c r="I55" s="216"/>
      <c r="J55" s="216"/>
    </row>
    <row r="56" spans="2:10" ht="21.75" customHeight="1">
      <c r="B56" s="15" t="s">
        <v>1</v>
      </c>
      <c r="C56" s="77"/>
      <c r="D56" s="50">
        <v>2562</v>
      </c>
      <c r="E56" s="77"/>
      <c r="F56" s="50">
        <v>2561</v>
      </c>
      <c r="G56" s="45"/>
      <c r="H56" s="50">
        <v>2562</v>
      </c>
      <c r="I56" s="77"/>
      <c r="J56" s="50">
        <v>2561</v>
      </c>
    </row>
    <row r="57" spans="4:10" ht="2.25" customHeight="1">
      <c r="D57" s="45"/>
      <c r="E57" s="77"/>
      <c r="F57" s="45"/>
      <c r="G57" s="45"/>
      <c r="H57" s="45"/>
      <c r="I57" s="77"/>
      <c r="J57" s="45"/>
    </row>
    <row r="58" spans="1:10" ht="21.75" customHeight="1">
      <c r="A58" s="78" t="s">
        <v>161</v>
      </c>
      <c r="D58" s="14">
        <f>D46</f>
        <v>5177014</v>
      </c>
      <c r="E58" s="4"/>
      <c r="F58" s="14">
        <f>F46</f>
        <v>3242856</v>
      </c>
      <c r="G58" s="14"/>
      <c r="H58" s="14">
        <f>H32</f>
        <v>946360</v>
      </c>
      <c r="I58" s="4"/>
      <c r="J58" s="14">
        <f>J32</f>
        <v>1625116</v>
      </c>
    </row>
    <row r="59" ht="10.5" customHeight="1"/>
    <row r="60" ht="21.75" customHeight="1">
      <c r="A60" s="78" t="s">
        <v>101</v>
      </c>
    </row>
    <row r="61" ht="21.75" customHeight="1">
      <c r="A61" s="93" t="s">
        <v>231</v>
      </c>
    </row>
    <row r="62" ht="21.75" customHeight="1">
      <c r="A62" s="93" t="s">
        <v>232</v>
      </c>
    </row>
    <row r="63" spans="1:6" ht="21.75" customHeight="1">
      <c r="A63" s="35" t="s">
        <v>249</v>
      </c>
      <c r="D63" s="7"/>
      <c r="F63" s="7"/>
    </row>
    <row r="64" spans="1:10" ht="21.75" customHeight="1">
      <c r="A64" s="35" t="s">
        <v>250</v>
      </c>
      <c r="B64" s="2">
        <v>6</v>
      </c>
      <c r="D64" s="7">
        <v>-47172</v>
      </c>
      <c r="F64" s="7">
        <v>828869</v>
      </c>
      <c r="H64" s="81">
        <v>0</v>
      </c>
      <c r="J64" s="81">
        <v>0</v>
      </c>
    </row>
    <row r="65" spans="1:10" ht="21.75" customHeight="1">
      <c r="A65" s="35" t="s">
        <v>183</v>
      </c>
      <c r="D65" s="7"/>
      <c r="F65" s="7"/>
      <c r="H65" s="81"/>
      <c r="J65" s="81"/>
    </row>
    <row r="66" spans="1:10" ht="21.75" customHeight="1">
      <c r="A66" s="85" t="s">
        <v>184</v>
      </c>
      <c r="D66" s="7">
        <v>-377352</v>
      </c>
      <c r="F66" s="7">
        <v>-5236845</v>
      </c>
      <c r="H66" s="81">
        <v>0</v>
      </c>
      <c r="J66" s="81">
        <v>0</v>
      </c>
    </row>
    <row r="67" spans="1:10" ht="21.75" customHeight="1">
      <c r="A67" s="35" t="s">
        <v>251</v>
      </c>
      <c r="D67" s="7"/>
      <c r="F67" s="7"/>
      <c r="H67" s="81"/>
      <c r="J67" s="81"/>
    </row>
    <row r="68" spans="1:10" ht="21.75" customHeight="1">
      <c r="A68" s="35" t="s">
        <v>252</v>
      </c>
      <c r="D68" s="24">
        <v>-28865</v>
      </c>
      <c r="F68" s="24">
        <v>-65433</v>
      </c>
      <c r="H68" s="82">
        <v>0</v>
      </c>
      <c r="J68" s="82">
        <v>0</v>
      </c>
    </row>
    <row r="69" spans="1:10" ht="21.75" customHeight="1">
      <c r="A69" s="78" t="s">
        <v>186</v>
      </c>
      <c r="B69" s="47"/>
      <c r="C69" s="47"/>
      <c r="D69" s="47"/>
      <c r="E69" s="47"/>
      <c r="F69" s="47"/>
      <c r="G69" s="47"/>
      <c r="H69" s="47"/>
      <c r="I69" s="47"/>
      <c r="J69" s="47"/>
    </row>
    <row r="70" spans="1:10" ht="21.75" customHeight="1">
      <c r="A70" s="78" t="s">
        <v>182</v>
      </c>
      <c r="D70" s="152">
        <f>SUM(D63:D68)</f>
        <v>-453389</v>
      </c>
      <c r="E70" s="47"/>
      <c r="F70" s="152">
        <f>SUM(F63:F68)</f>
        <v>-4473409</v>
      </c>
      <c r="G70" s="47"/>
      <c r="H70" s="169">
        <f>SUM(H62:H68)</f>
        <v>0</v>
      </c>
      <c r="I70" s="52"/>
      <c r="J70" s="169">
        <f>SUM(J62:J68)</f>
        <v>0</v>
      </c>
    </row>
    <row r="71" spans="1:10" ht="12.75" customHeight="1">
      <c r="A71" s="3"/>
      <c r="D71" s="47"/>
      <c r="E71" s="47"/>
      <c r="F71" s="47"/>
      <c r="G71" s="47"/>
      <c r="H71" s="47"/>
      <c r="I71" s="47"/>
      <c r="J71" s="47"/>
    </row>
    <row r="72" ht="21.75" customHeight="1">
      <c r="A72" s="93" t="s">
        <v>233</v>
      </c>
    </row>
    <row r="73" ht="21.75" customHeight="1">
      <c r="A73" s="93" t="s">
        <v>232</v>
      </c>
    </row>
    <row r="74" ht="21.75" customHeight="1">
      <c r="A74" s="35" t="s">
        <v>279</v>
      </c>
    </row>
    <row r="75" spans="1:10" ht="21.75" customHeight="1">
      <c r="A75" s="35" t="s">
        <v>245</v>
      </c>
      <c r="D75" s="7">
        <v>-10605</v>
      </c>
      <c r="F75" s="7">
        <v>393</v>
      </c>
      <c r="H75" s="81">
        <v>0</v>
      </c>
      <c r="J75" s="81">
        <v>0</v>
      </c>
    </row>
    <row r="76" spans="1:10" ht="21.75" customHeight="1">
      <c r="A76" s="35" t="s">
        <v>253</v>
      </c>
      <c r="D76" s="7"/>
      <c r="F76" s="7"/>
      <c r="H76" s="81"/>
      <c r="J76" s="81"/>
    </row>
    <row r="77" spans="1:10" ht="21.75" customHeight="1">
      <c r="A77" s="35" t="s">
        <v>252</v>
      </c>
      <c r="D77" s="24">
        <v>3704</v>
      </c>
      <c r="F77" s="24">
        <v>-4637</v>
      </c>
      <c r="H77" s="82">
        <v>0</v>
      </c>
      <c r="J77" s="82">
        <v>0</v>
      </c>
    </row>
    <row r="78" spans="1:10" ht="21.75" customHeight="1">
      <c r="A78" s="4" t="s">
        <v>181</v>
      </c>
      <c r="B78" s="3"/>
      <c r="D78" s="47"/>
      <c r="E78" s="47"/>
      <c r="F78" s="47"/>
      <c r="G78" s="47"/>
      <c r="H78" s="47"/>
      <c r="I78" s="47"/>
      <c r="J78" s="47"/>
    </row>
    <row r="79" spans="1:10" ht="21.75" customHeight="1">
      <c r="A79" s="78" t="s">
        <v>182</v>
      </c>
      <c r="D79" s="152">
        <f>SUM(D72:D78)</f>
        <v>-6901</v>
      </c>
      <c r="F79" s="152">
        <f>SUM(F72:F78)</f>
        <v>-4244</v>
      </c>
      <c r="H79" s="169">
        <f>SUM(H72:H77)</f>
        <v>0</v>
      </c>
      <c r="I79" s="4"/>
      <c r="J79" s="169">
        <f>SUM(J72:J77)</f>
        <v>0</v>
      </c>
    </row>
    <row r="80" spans="1:10" ht="21.75" customHeight="1">
      <c r="A80" s="170" t="s">
        <v>201</v>
      </c>
      <c r="E80" s="47"/>
      <c r="G80" s="47"/>
      <c r="H80" s="171"/>
      <c r="I80" s="47"/>
      <c r="J80" s="171"/>
    </row>
    <row r="81" spans="1:10" ht="21.75" customHeight="1">
      <c r="A81" s="170" t="s">
        <v>216</v>
      </c>
      <c r="D81" s="152">
        <f>SUM(D70,D79)</f>
        <v>-460290</v>
      </c>
      <c r="E81" s="47"/>
      <c r="F81" s="152">
        <f>SUM(F70,F79)</f>
        <v>-4477653</v>
      </c>
      <c r="G81" s="47"/>
      <c r="H81" s="169">
        <v>0</v>
      </c>
      <c r="I81" s="4"/>
      <c r="J81" s="169">
        <f>SUM(J70,J79)</f>
        <v>0</v>
      </c>
    </row>
    <row r="82" spans="1:10" ht="21.75" customHeight="1" thickBot="1">
      <c r="A82" s="170" t="s">
        <v>246</v>
      </c>
      <c r="D82" s="168">
        <f>SUM(D58,D81)</f>
        <v>4716724</v>
      </c>
      <c r="F82" s="168">
        <f>SUM(F58,F81)</f>
        <v>-1234797</v>
      </c>
      <c r="H82" s="168">
        <f>SUM(H58,H81)</f>
        <v>946360</v>
      </c>
      <c r="J82" s="168">
        <f>SUM(J58,J81)</f>
        <v>1625116</v>
      </c>
    </row>
    <row r="83" ht="6.75" customHeight="1" thickTop="1"/>
    <row r="84" spans="1:10" ht="23.25" customHeight="1">
      <c r="A84" s="72" t="s">
        <v>37</v>
      </c>
      <c r="B84" s="73"/>
      <c r="C84" s="74"/>
      <c r="D84" s="74"/>
      <c r="E84" s="74"/>
      <c r="F84" s="74"/>
      <c r="G84" s="74"/>
      <c r="H84" s="218"/>
      <c r="I84" s="218"/>
      <c r="J84" s="218"/>
    </row>
    <row r="85" spans="1:10" ht="23.25" customHeight="1">
      <c r="A85" s="72" t="s">
        <v>175</v>
      </c>
      <c r="B85" s="73"/>
      <c r="C85" s="74"/>
      <c r="D85" s="74"/>
      <c r="E85" s="74"/>
      <c r="F85" s="74"/>
      <c r="G85" s="74"/>
      <c r="H85" s="218"/>
      <c r="I85" s="218"/>
      <c r="J85" s="218"/>
    </row>
    <row r="86" spans="1:10" ht="21.75" customHeight="1">
      <c r="A86" s="5"/>
      <c r="B86" s="5"/>
      <c r="C86" s="74"/>
      <c r="D86" s="74"/>
      <c r="E86" s="74"/>
      <c r="F86" s="74"/>
      <c r="G86" s="74"/>
      <c r="H86" s="74"/>
      <c r="I86" s="220" t="s">
        <v>79</v>
      </c>
      <c r="J86" s="220"/>
    </row>
    <row r="87" spans="2:10" ht="21.75" customHeight="1">
      <c r="B87" s="15"/>
      <c r="C87" s="15"/>
      <c r="D87" s="215" t="s">
        <v>38</v>
      </c>
      <c r="E87" s="215"/>
      <c r="F87" s="215"/>
      <c r="G87" s="76"/>
      <c r="H87" s="215" t="s">
        <v>36</v>
      </c>
      <c r="I87" s="215"/>
      <c r="J87" s="215"/>
    </row>
    <row r="88" spans="2:10" ht="26.25" customHeight="1">
      <c r="B88" s="15"/>
      <c r="C88" s="15"/>
      <c r="D88" s="216" t="str">
        <f>D54</f>
        <v>สำหรับงวดสามเดือนสิ้นสุด</v>
      </c>
      <c r="E88" s="217"/>
      <c r="F88" s="217"/>
      <c r="G88" s="76"/>
      <c r="H88" s="216" t="str">
        <f>H54</f>
        <v>สำหรับงวดสามเดือนสิ้นสุด</v>
      </c>
      <c r="I88" s="217"/>
      <c r="J88" s="217"/>
    </row>
    <row r="89" spans="2:10" ht="21.75" customHeight="1">
      <c r="B89" s="15"/>
      <c r="C89" s="15"/>
      <c r="D89" s="216" t="s">
        <v>212</v>
      </c>
      <c r="E89" s="216"/>
      <c r="F89" s="216"/>
      <c r="G89" s="76"/>
      <c r="H89" s="216" t="s">
        <v>212</v>
      </c>
      <c r="I89" s="216"/>
      <c r="J89" s="216"/>
    </row>
    <row r="90" spans="2:10" ht="21.75" customHeight="1">
      <c r="B90" s="15"/>
      <c r="C90" s="77"/>
      <c r="D90" s="50">
        <v>2562</v>
      </c>
      <c r="E90" s="77"/>
      <c r="F90" s="50">
        <v>2561</v>
      </c>
      <c r="G90" s="45"/>
      <c r="H90" s="50">
        <v>2562</v>
      </c>
      <c r="I90" s="77"/>
      <c r="J90" s="50">
        <v>2561</v>
      </c>
    </row>
    <row r="91" spans="4:10" ht="2.25" customHeight="1">
      <c r="D91" s="45"/>
      <c r="E91" s="77"/>
      <c r="F91" s="45"/>
      <c r="G91" s="45"/>
      <c r="H91" s="45"/>
      <c r="I91" s="77"/>
      <c r="J91" s="45"/>
    </row>
    <row r="92" ht="21.75" customHeight="1">
      <c r="A92" s="78" t="s">
        <v>254</v>
      </c>
    </row>
    <row r="93" spans="1:10" ht="21.75" customHeight="1">
      <c r="A93" s="35" t="s">
        <v>103</v>
      </c>
      <c r="D93" s="16">
        <v>4008290</v>
      </c>
      <c r="F93" s="16">
        <v>-348204</v>
      </c>
      <c r="H93" s="16">
        <f>H32</f>
        <v>946360</v>
      </c>
      <c r="I93" s="16"/>
      <c r="J93" s="16">
        <f>J32</f>
        <v>1625116</v>
      </c>
    </row>
    <row r="94" spans="1:10" ht="21.75" customHeight="1">
      <c r="A94" s="35" t="s">
        <v>185</v>
      </c>
      <c r="D94" s="7">
        <v>708434</v>
      </c>
      <c r="F94" s="7">
        <v>-886593</v>
      </c>
      <c r="G94" s="47"/>
      <c r="H94" s="82">
        <v>0</v>
      </c>
      <c r="I94" s="47"/>
      <c r="J94" s="82">
        <v>0</v>
      </c>
    </row>
    <row r="95" spans="1:10" ht="21.75" customHeight="1" thickBot="1">
      <c r="A95" s="78" t="s">
        <v>246</v>
      </c>
      <c r="D95" s="153">
        <f>SUM(D93:D94)</f>
        <v>4716724</v>
      </c>
      <c r="E95" s="4"/>
      <c r="F95" s="153">
        <f>SUM(F93:F94)</f>
        <v>-1234797</v>
      </c>
      <c r="G95" s="64">
        <f>SUM(G93:G94)</f>
        <v>0</v>
      </c>
      <c r="H95" s="153">
        <f>SUM(H93:H94)</f>
        <v>946360</v>
      </c>
      <c r="I95" s="64">
        <f>SUM(I93:I94)</f>
        <v>0</v>
      </c>
      <c r="J95" s="153">
        <f>SUM(J93:J94)</f>
        <v>1625116</v>
      </c>
    </row>
    <row r="96" ht="23.25" customHeight="1" thickTop="1"/>
  </sheetData>
  <sheetProtection/>
  <mergeCells count="38">
    <mergeCell ref="I86:J86"/>
    <mergeCell ref="D87:F87"/>
    <mergeCell ref="H87:J87"/>
    <mergeCell ref="D88:F88"/>
    <mergeCell ref="H88:J88"/>
    <mergeCell ref="D37:F37"/>
    <mergeCell ref="H50:J50"/>
    <mergeCell ref="H51:J51"/>
    <mergeCell ref="I52:J52"/>
    <mergeCell ref="D39:F39"/>
    <mergeCell ref="H39:J39"/>
    <mergeCell ref="H1:J1"/>
    <mergeCell ref="H2:J2"/>
    <mergeCell ref="D4:F4"/>
    <mergeCell ref="H4:J4"/>
    <mergeCell ref="D5:F5"/>
    <mergeCell ref="H5:J5"/>
    <mergeCell ref="I3:J3"/>
    <mergeCell ref="D6:F6"/>
    <mergeCell ref="H6:J6"/>
    <mergeCell ref="H37:J37"/>
    <mergeCell ref="D38:F38"/>
    <mergeCell ref="H38:J38"/>
    <mergeCell ref="A16:B16"/>
    <mergeCell ref="A27:B27"/>
    <mergeCell ref="H34:J34"/>
    <mergeCell ref="H35:J35"/>
    <mergeCell ref="I36:J36"/>
    <mergeCell ref="H89:J89"/>
    <mergeCell ref="D89:F89"/>
    <mergeCell ref="H54:J54"/>
    <mergeCell ref="D53:F53"/>
    <mergeCell ref="H53:J53"/>
    <mergeCell ref="D54:F54"/>
    <mergeCell ref="D55:F55"/>
    <mergeCell ref="H55:J55"/>
    <mergeCell ref="H84:J84"/>
    <mergeCell ref="H85:J85"/>
  </mergeCells>
  <printOptions/>
  <pageMargins left="0.8" right="0.8" top="0.48" bottom="0.5" header="0.5" footer="0.5"/>
  <pageSetup firstPageNumber="7" useFirstPageNumber="1" fitToHeight="0" fitToWidth="1" horizontalDpi="600" verticalDpi="600" orientation="portrait" paperSize="9" scale="94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3" manualBreakCount="3">
    <brk id="33" max="255" man="1"/>
    <brk id="49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zoomScaleSheetLayoutView="55" zoomScalePageLayoutView="0" workbookViewId="0" topLeftCell="A1">
      <selection activeCell="A1" sqref="A1"/>
    </sheetView>
  </sheetViews>
  <sheetFormatPr defaultColWidth="9.00390625" defaultRowHeight="21" customHeight="1"/>
  <cols>
    <col min="1" max="1" width="61.8515625" style="41" customWidth="1"/>
    <col min="2" max="2" width="9.57421875" style="41" bestFit="1" customWidth="1"/>
    <col min="3" max="3" width="0.85546875" style="41" customWidth="1"/>
    <col min="4" max="4" width="10.8515625" style="41" customWidth="1"/>
    <col min="5" max="5" width="0.71875" style="41" customWidth="1"/>
    <col min="6" max="6" width="11.140625" style="41" bestFit="1" customWidth="1"/>
    <col min="7" max="7" width="0.71875" style="41" customWidth="1"/>
    <col min="8" max="8" width="13.00390625" style="41" bestFit="1" customWidth="1"/>
    <col min="9" max="9" width="0.9921875" style="41" customWidth="1"/>
    <col min="10" max="10" width="13.140625" style="41" customWidth="1"/>
    <col min="11" max="11" width="0.85546875" style="41" customWidth="1"/>
    <col min="12" max="12" width="14.00390625" style="41" bestFit="1" customWidth="1"/>
    <col min="13" max="13" width="0.85546875" style="41" customWidth="1"/>
    <col min="14" max="14" width="16.00390625" style="41" customWidth="1"/>
    <col min="15" max="15" width="0.85546875" style="41" customWidth="1"/>
    <col min="16" max="16" width="11.00390625" style="41" bestFit="1" customWidth="1"/>
    <col min="17" max="17" width="0.85546875" style="41" customWidth="1"/>
    <col min="18" max="18" width="11.421875" style="41" customWidth="1"/>
    <col min="19" max="19" width="0.85546875" style="41" customWidth="1"/>
    <col min="20" max="20" width="11.57421875" style="41" customWidth="1"/>
    <col min="21" max="21" width="0.71875" style="41" customWidth="1"/>
    <col min="22" max="22" width="14.57421875" style="41" customWidth="1"/>
    <col min="23" max="23" width="0.71875" style="41" customWidth="1"/>
    <col min="24" max="24" width="14.140625" style="41" bestFit="1" customWidth="1"/>
    <col min="25" max="25" width="0.5625" style="41" customWidth="1"/>
    <col min="26" max="26" width="13.7109375" style="41" customWidth="1"/>
    <col min="27" max="27" width="0.71875" style="41" customWidth="1"/>
    <col min="28" max="28" width="12.421875" style="41" bestFit="1" customWidth="1"/>
    <col min="29" max="29" width="0.85546875" style="41" customWidth="1"/>
    <col min="30" max="30" width="13.421875" style="41" bestFit="1" customWidth="1"/>
    <col min="31" max="31" width="0.5625" style="41" customWidth="1"/>
    <col min="32" max="32" width="13.00390625" style="41" customWidth="1"/>
    <col min="33" max="33" width="0.5625" style="41" customWidth="1"/>
    <col min="34" max="34" width="12.140625" style="41" bestFit="1" customWidth="1"/>
    <col min="35" max="35" width="0.71875" style="41" customWidth="1"/>
    <col min="36" max="36" width="15.7109375" style="41" bestFit="1" customWidth="1"/>
    <col min="37" max="16384" width="9.00390625" style="41" customWidth="1"/>
  </cols>
  <sheetData>
    <row r="1" spans="1:34" ht="24.75" customHeight="1">
      <c r="A1" s="38" t="s">
        <v>37</v>
      </c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40"/>
      <c r="V1" s="39"/>
      <c r="W1" s="40"/>
      <c r="X1" s="39"/>
      <c r="Y1" s="39"/>
      <c r="Z1" s="39"/>
      <c r="AA1" s="39"/>
      <c r="AB1" s="39"/>
      <c r="AC1" s="39"/>
      <c r="AD1" s="40"/>
      <c r="AE1" s="40"/>
      <c r="AF1" s="40"/>
      <c r="AG1" s="40"/>
      <c r="AH1" s="39"/>
    </row>
    <row r="2" spans="1:34" ht="24.75" customHeight="1">
      <c r="A2" s="38" t="s">
        <v>162</v>
      </c>
      <c r="B2" s="38"/>
      <c r="C2" s="38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9"/>
      <c r="U2" s="40"/>
      <c r="V2" s="39"/>
      <c r="W2" s="40"/>
      <c r="X2" s="39"/>
      <c r="Y2" s="39"/>
      <c r="Z2" s="39"/>
      <c r="AA2" s="39"/>
      <c r="AB2" s="39"/>
      <c r="AC2" s="39"/>
      <c r="AD2" s="40"/>
      <c r="AE2" s="40"/>
      <c r="AF2" s="40"/>
      <c r="AG2" s="40"/>
      <c r="AH2" s="39"/>
    </row>
    <row r="3" spans="1:36" ht="23.25" customHeight="1">
      <c r="A3" s="38"/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J3" s="44" t="s">
        <v>79</v>
      </c>
    </row>
    <row r="4" spans="1:36" ht="23.25" customHeight="1">
      <c r="A4" s="38"/>
      <c r="B4" s="38"/>
      <c r="C4" s="38"/>
      <c r="D4" s="215" t="s">
        <v>38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J4" s="173"/>
    </row>
    <row r="5" spans="1:36" ht="21.75">
      <c r="A5" s="86"/>
      <c r="B5" s="86"/>
      <c r="C5" s="8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22" t="s">
        <v>85</v>
      </c>
      <c r="U5" s="222"/>
      <c r="V5" s="222"/>
      <c r="W5" s="222"/>
      <c r="X5" s="222"/>
      <c r="Y5" s="222"/>
      <c r="Z5" s="222"/>
      <c r="AA5" s="52"/>
      <c r="AB5" s="52"/>
      <c r="AC5" s="52"/>
      <c r="AD5" s="52"/>
      <c r="AE5" s="52"/>
      <c r="AF5" s="52"/>
      <c r="AG5" s="52"/>
      <c r="AH5" s="52"/>
      <c r="AI5" s="214"/>
      <c r="AJ5" s="52"/>
    </row>
    <row r="6" spans="1:36" ht="21.75" customHeight="1">
      <c r="A6" s="86"/>
      <c r="B6" s="86"/>
      <c r="C6" s="86"/>
      <c r="D6" s="52"/>
      <c r="E6" s="52"/>
      <c r="F6" s="52"/>
      <c r="G6" s="52"/>
      <c r="H6" s="52"/>
      <c r="I6" s="52"/>
      <c r="J6" s="52"/>
      <c r="K6" s="52"/>
      <c r="L6" s="46" t="s">
        <v>144</v>
      </c>
      <c r="M6" s="52"/>
      <c r="N6" s="46"/>
      <c r="O6" s="52"/>
      <c r="P6" s="52"/>
      <c r="Q6" s="52"/>
      <c r="R6" s="52"/>
      <c r="S6" s="52"/>
      <c r="T6" s="87"/>
      <c r="U6" s="87"/>
      <c r="V6" s="87"/>
      <c r="W6" s="87"/>
      <c r="X6" s="87"/>
      <c r="Y6" s="87"/>
      <c r="Z6" s="87"/>
      <c r="AA6" s="52"/>
      <c r="AB6" s="52"/>
      <c r="AC6" s="52"/>
      <c r="AD6" s="52"/>
      <c r="AE6" s="52"/>
      <c r="AF6" s="52"/>
      <c r="AG6" s="52"/>
      <c r="AH6" s="52"/>
      <c r="AJ6" s="52"/>
    </row>
    <row r="7" spans="1:36" ht="21.75" customHeight="1">
      <c r="A7" s="132"/>
      <c r="B7" s="132"/>
      <c r="C7" s="132"/>
      <c r="D7" s="45"/>
      <c r="E7" s="3"/>
      <c r="F7" s="3"/>
      <c r="G7" s="3"/>
      <c r="H7" s="46"/>
      <c r="I7" s="46"/>
      <c r="J7" s="46"/>
      <c r="K7" s="46"/>
      <c r="L7" s="46" t="s">
        <v>34</v>
      </c>
      <c r="M7" s="46"/>
      <c r="N7" s="68" t="s">
        <v>35</v>
      </c>
      <c r="O7" s="46"/>
      <c r="P7" s="46"/>
      <c r="Q7" s="46"/>
      <c r="R7" s="46"/>
      <c r="S7" s="46"/>
      <c r="T7" s="18"/>
      <c r="U7" s="46"/>
      <c r="V7" s="46" t="s">
        <v>34</v>
      </c>
      <c r="W7" s="46"/>
      <c r="X7" s="46" t="s">
        <v>187</v>
      </c>
      <c r="Y7" s="46"/>
      <c r="Z7" s="45" t="s">
        <v>86</v>
      </c>
      <c r="AA7" s="47"/>
      <c r="AB7" s="47"/>
      <c r="AC7" s="47"/>
      <c r="AD7" s="17"/>
      <c r="AE7" s="46"/>
      <c r="AF7" s="17"/>
      <c r="AG7" s="17"/>
      <c r="AH7" s="46"/>
      <c r="AJ7" s="16"/>
    </row>
    <row r="8" spans="1:36" ht="21.75" customHeight="1">
      <c r="A8" s="132"/>
      <c r="B8" s="132"/>
      <c r="C8" s="132"/>
      <c r="D8" s="45" t="s">
        <v>17</v>
      </c>
      <c r="E8" s="3"/>
      <c r="F8" s="3"/>
      <c r="G8" s="3"/>
      <c r="H8" s="46"/>
      <c r="I8" s="46"/>
      <c r="J8" s="46"/>
      <c r="K8" s="46"/>
      <c r="L8" s="46" t="s">
        <v>88</v>
      </c>
      <c r="M8" s="46"/>
      <c r="N8" s="87" t="s">
        <v>105</v>
      </c>
      <c r="O8" s="46"/>
      <c r="P8" s="46"/>
      <c r="Q8" s="46"/>
      <c r="R8" s="1" t="s">
        <v>42</v>
      </c>
      <c r="S8" s="46"/>
      <c r="T8" s="18" t="s">
        <v>63</v>
      </c>
      <c r="U8" s="46"/>
      <c r="V8" s="18" t="s">
        <v>64</v>
      </c>
      <c r="W8" s="46"/>
      <c r="X8" s="46" t="s">
        <v>188</v>
      </c>
      <c r="Y8" s="46"/>
      <c r="Z8" s="45" t="s">
        <v>87</v>
      </c>
      <c r="AA8" s="47"/>
      <c r="AB8" s="17"/>
      <c r="AC8" s="47"/>
      <c r="AD8" s="159" t="s">
        <v>177</v>
      </c>
      <c r="AE8" s="46"/>
      <c r="AF8" s="17" t="s">
        <v>55</v>
      </c>
      <c r="AG8" s="17"/>
      <c r="AH8" s="46" t="s">
        <v>88</v>
      </c>
      <c r="AJ8" s="16"/>
    </row>
    <row r="9" spans="1:36" ht="21.75" customHeight="1">
      <c r="A9" s="132"/>
      <c r="B9" s="132"/>
      <c r="C9" s="132"/>
      <c r="D9" s="46" t="s">
        <v>48</v>
      </c>
      <c r="E9" s="46"/>
      <c r="F9" s="46" t="s">
        <v>57</v>
      </c>
      <c r="G9" s="46"/>
      <c r="H9" s="46" t="s">
        <v>24</v>
      </c>
      <c r="I9" s="46"/>
      <c r="J9" s="46"/>
      <c r="K9" s="46"/>
      <c r="L9" s="46" t="s">
        <v>145</v>
      </c>
      <c r="M9" s="46"/>
      <c r="N9" s="46" t="s">
        <v>106</v>
      </c>
      <c r="O9" s="46"/>
      <c r="P9" s="46" t="s">
        <v>65</v>
      </c>
      <c r="Q9" s="46"/>
      <c r="R9" s="46" t="s">
        <v>30</v>
      </c>
      <c r="S9" s="46"/>
      <c r="T9" s="18" t="s">
        <v>45</v>
      </c>
      <c r="U9" s="46"/>
      <c r="V9" s="158" t="s">
        <v>242</v>
      </c>
      <c r="W9" s="46"/>
      <c r="X9" s="46" t="s">
        <v>189</v>
      </c>
      <c r="Y9" s="46"/>
      <c r="Z9" s="46" t="s">
        <v>89</v>
      </c>
      <c r="AA9" s="46"/>
      <c r="AB9" s="18"/>
      <c r="AC9" s="46"/>
      <c r="AD9" s="158" t="s">
        <v>178</v>
      </c>
      <c r="AE9" s="46"/>
      <c r="AF9" s="18" t="s">
        <v>25</v>
      </c>
      <c r="AG9" s="17"/>
      <c r="AH9" s="46" t="s">
        <v>90</v>
      </c>
      <c r="AJ9" s="46" t="s">
        <v>55</v>
      </c>
    </row>
    <row r="10" spans="1:36" ht="21.75" customHeight="1">
      <c r="A10" s="133"/>
      <c r="B10" s="128" t="s">
        <v>1</v>
      </c>
      <c r="C10" s="134"/>
      <c r="D10" s="49" t="s">
        <v>91</v>
      </c>
      <c r="E10" s="46"/>
      <c r="F10" s="49" t="s">
        <v>92</v>
      </c>
      <c r="G10" s="46"/>
      <c r="H10" s="49" t="s">
        <v>62</v>
      </c>
      <c r="I10" s="46"/>
      <c r="J10" s="27" t="s">
        <v>104</v>
      </c>
      <c r="K10" s="46"/>
      <c r="L10" s="49" t="s">
        <v>149</v>
      </c>
      <c r="M10" s="46"/>
      <c r="N10" s="49" t="s">
        <v>107</v>
      </c>
      <c r="O10" s="46"/>
      <c r="P10" s="49" t="s">
        <v>56</v>
      </c>
      <c r="Q10" s="46"/>
      <c r="R10" s="49" t="s">
        <v>46</v>
      </c>
      <c r="S10" s="46"/>
      <c r="T10" s="19" t="s">
        <v>0</v>
      </c>
      <c r="U10" s="46"/>
      <c r="V10" s="27" t="s">
        <v>82</v>
      </c>
      <c r="W10" s="46"/>
      <c r="X10" s="49" t="s">
        <v>217</v>
      </c>
      <c r="Y10" s="46"/>
      <c r="Z10" s="49" t="s">
        <v>16</v>
      </c>
      <c r="AA10" s="46"/>
      <c r="AB10" s="160" t="s">
        <v>86</v>
      </c>
      <c r="AC10" s="46"/>
      <c r="AD10" s="19" t="s">
        <v>179</v>
      </c>
      <c r="AE10" s="46"/>
      <c r="AF10" s="160" t="s">
        <v>170</v>
      </c>
      <c r="AG10" s="17"/>
      <c r="AH10" s="49" t="s">
        <v>93</v>
      </c>
      <c r="AJ10" s="49" t="s">
        <v>25</v>
      </c>
    </row>
    <row r="11" spans="1:36" ht="3.75" customHeight="1">
      <c r="A11" s="133"/>
      <c r="B11" s="133"/>
      <c r="C11" s="1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J11" s="134"/>
    </row>
    <row r="12" spans="1:36" ht="21.75">
      <c r="A12" s="88" t="s">
        <v>263</v>
      </c>
      <c r="B12" s="88"/>
      <c r="C12" s="88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J12" s="61"/>
    </row>
    <row r="13" spans="1:36" s="52" customFormat="1" ht="20.25" customHeight="1">
      <c r="A13" s="88" t="s">
        <v>274</v>
      </c>
      <c r="B13" s="88"/>
      <c r="C13" s="88"/>
      <c r="D13" s="61">
        <v>8611242</v>
      </c>
      <c r="E13" s="61"/>
      <c r="F13" s="61">
        <v>-2909249</v>
      </c>
      <c r="G13" s="61"/>
      <c r="H13" s="61">
        <v>57298909</v>
      </c>
      <c r="I13" s="61"/>
      <c r="J13" s="61">
        <v>3470021</v>
      </c>
      <c r="K13" s="61"/>
      <c r="L13" s="61">
        <v>3500083</v>
      </c>
      <c r="M13" s="61"/>
      <c r="N13" s="61">
        <v>-5159</v>
      </c>
      <c r="O13" s="61"/>
      <c r="P13" s="61">
        <v>929166</v>
      </c>
      <c r="Q13" s="61"/>
      <c r="R13" s="61">
        <v>92078740</v>
      </c>
      <c r="S13" s="61"/>
      <c r="T13" s="61">
        <v>13812039</v>
      </c>
      <c r="U13" s="61"/>
      <c r="V13" s="61">
        <v>-3799448</v>
      </c>
      <c r="W13" s="61"/>
      <c r="X13" s="61">
        <v>-22453189</v>
      </c>
      <c r="Y13" s="61"/>
      <c r="Z13" s="61">
        <f>SUM(T13:X13)</f>
        <v>-12440598</v>
      </c>
      <c r="AA13" s="61"/>
      <c r="AB13" s="61">
        <f>SUM(D13:R13)+(Z13)</f>
        <v>150533155</v>
      </c>
      <c r="AC13" s="61"/>
      <c r="AD13" s="123">
        <v>15000000</v>
      </c>
      <c r="AE13" s="61"/>
      <c r="AF13" s="61">
        <f>SUM(AB13:AD13)</f>
        <v>165533155</v>
      </c>
      <c r="AG13" s="61"/>
      <c r="AH13" s="61">
        <v>53125099</v>
      </c>
      <c r="AJ13" s="61">
        <f>SUM(AF13:AH13)</f>
        <v>218658254</v>
      </c>
    </row>
    <row r="14" spans="1:36" s="56" customFormat="1" ht="20.25" customHeight="1">
      <c r="A14" s="53" t="s">
        <v>278</v>
      </c>
      <c r="B14" s="155">
        <v>3</v>
      </c>
      <c r="C14" s="53"/>
      <c r="D14" s="113">
        <v>0</v>
      </c>
      <c r="E14" s="117"/>
      <c r="F14" s="113">
        <v>0</v>
      </c>
      <c r="G14" s="117"/>
      <c r="H14" s="113">
        <v>0</v>
      </c>
      <c r="I14" s="113"/>
      <c r="J14" s="113">
        <v>0</v>
      </c>
      <c r="K14" s="113"/>
      <c r="L14" s="113">
        <v>0</v>
      </c>
      <c r="M14" s="113"/>
      <c r="N14" s="113">
        <v>0</v>
      </c>
      <c r="O14" s="113"/>
      <c r="P14" s="113">
        <v>0</v>
      </c>
      <c r="Q14" s="113"/>
      <c r="R14" s="113">
        <v>-263634</v>
      </c>
      <c r="S14" s="113"/>
      <c r="T14" s="113">
        <v>0</v>
      </c>
      <c r="U14" s="113"/>
      <c r="V14" s="113">
        <v>0</v>
      </c>
      <c r="W14" s="113"/>
      <c r="X14" s="113">
        <v>0</v>
      </c>
      <c r="Y14" s="113"/>
      <c r="Z14" s="118">
        <f>SUM(T14:X14)</f>
        <v>0</v>
      </c>
      <c r="AA14" s="113"/>
      <c r="AB14" s="118">
        <f>Z14+SUM(D14:R14)</f>
        <v>-263634</v>
      </c>
      <c r="AC14" s="113"/>
      <c r="AD14" s="113">
        <v>0</v>
      </c>
      <c r="AE14" s="113"/>
      <c r="AF14" s="118">
        <f>SUM(AB14:AD14)</f>
        <v>-263634</v>
      </c>
      <c r="AG14" s="113"/>
      <c r="AH14" s="113">
        <v>-92401</v>
      </c>
      <c r="AI14" s="143"/>
      <c r="AJ14" s="118">
        <f>SUM(AF14:AH14)</f>
        <v>-356035</v>
      </c>
    </row>
    <row r="15" spans="1:36" s="52" customFormat="1" ht="20.25" customHeight="1">
      <c r="A15" s="88" t="s">
        <v>264</v>
      </c>
      <c r="B15" s="88"/>
      <c r="C15" s="88"/>
      <c r="D15" s="139">
        <f>SUM(D13:D14)</f>
        <v>8611242</v>
      </c>
      <c r="E15" s="119"/>
      <c r="F15" s="139">
        <f>SUM(F13:F14)</f>
        <v>-2909249</v>
      </c>
      <c r="G15" s="120"/>
      <c r="H15" s="139">
        <f>SUM(H13:H14)</f>
        <v>57298909</v>
      </c>
      <c r="I15" s="123"/>
      <c r="J15" s="139">
        <f>SUM(J13:J14)</f>
        <v>3470021</v>
      </c>
      <c r="K15" s="119"/>
      <c r="L15" s="139">
        <f>SUM(L13:L14)</f>
        <v>3500083</v>
      </c>
      <c r="M15" s="120"/>
      <c r="N15" s="139">
        <f>SUM(N13:N14)</f>
        <v>-5159</v>
      </c>
      <c r="O15" s="120"/>
      <c r="P15" s="139">
        <f>SUM(P13:P14)</f>
        <v>929166</v>
      </c>
      <c r="Q15" s="120"/>
      <c r="R15" s="139">
        <f>SUM(R13:R14)</f>
        <v>91815106</v>
      </c>
      <c r="S15" s="119"/>
      <c r="T15" s="139">
        <f>SUM(T13:T14)</f>
        <v>13812039</v>
      </c>
      <c r="U15" s="119"/>
      <c r="V15" s="139">
        <f>SUM(V13:V14)</f>
        <v>-3799448</v>
      </c>
      <c r="W15" s="114"/>
      <c r="X15" s="139">
        <f>SUM(X13:X14)</f>
        <v>-22453189</v>
      </c>
      <c r="Y15" s="119"/>
      <c r="Z15" s="139">
        <f>SUM(Z13:Z14)</f>
        <v>-12440598</v>
      </c>
      <c r="AA15" s="120"/>
      <c r="AB15" s="139">
        <f>SUM(AB13:AB14)</f>
        <v>150269521</v>
      </c>
      <c r="AC15" s="120"/>
      <c r="AD15" s="139">
        <f>SUM(AD13:AD14)</f>
        <v>15000000</v>
      </c>
      <c r="AE15" s="62"/>
      <c r="AF15" s="139">
        <f>SUM(AF13:AF14)</f>
        <v>165269521</v>
      </c>
      <c r="AG15" s="57"/>
      <c r="AH15" s="139">
        <f>SUM(AH13:AH14)</f>
        <v>53032698</v>
      </c>
      <c r="AJ15" s="139">
        <f>SUM(AJ13:AJ14)</f>
        <v>218302219</v>
      </c>
    </row>
    <row r="16" spans="1:36" s="52" customFormat="1" ht="20.25" customHeight="1">
      <c r="A16" s="52" t="s">
        <v>267</v>
      </c>
      <c r="B16" s="88"/>
      <c r="C16" s="8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51"/>
      <c r="AE16" s="22"/>
      <c r="AF16" s="51"/>
      <c r="AG16" s="22"/>
      <c r="AH16" s="22"/>
      <c r="AJ16" s="22"/>
    </row>
    <row r="17" spans="1:36" s="52" customFormat="1" ht="20.25" customHeight="1">
      <c r="A17" s="115" t="s">
        <v>247</v>
      </c>
      <c r="B17" s="88"/>
      <c r="C17" s="88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23"/>
      <c r="U17" s="22"/>
      <c r="V17" s="22"/>
      <c r="W17" s="22"/>
      <c r="X17" s="22"/>
      <c r="Y17" s="22"/>
      <c r="Z17" s="22"/>
      <c r="AA17" s="22"/>
      <c r="AB17" s="22"/>
      <c r="AC17" s="22"/>
      <c r="AD17" s="51"/>
      <c r="AE17" s="22"/>
      <c r="AF17" s="51"/>
      <c r="AG17" s="22"/>
      <c r="AH17" s="22"/>
      <c r="AJ17" s="22"/>
    </row>
    <row r="18" spans="1:36" s="52" customFormat="1" ht="20.25" customHeight="1">
      <c r="A18" s="175" t="s">
        <v>299</v>
      </c>
      <c r="B18" s="88"/>
      <c r="C18" s="88"/>
      <c r="D18" s="118">
        <v>0</v>
      </c>
      <c r="E18" s="22"/>
      <c r="F18" s="118">
        <v>0</v>
      </c>
      <c r="G18" s="22"/>
      <c r="H18" s="118">
        <v>0</v>
      </c>
      <c r="I18" s="22"/>
      <c r="J18" s="118">
        <v>0</v>
      </c>
      <c r="K18" s="22"/>
      <c r="L18" s="118">
        <v>0</v>
      </c>
      <c r="M18" s="22"/>
      <c r="N18" s="118">
        <v>0</v>
      </c>
      <c r="O18" s="22"/>
      <c r="P18" s="118">
        <v>0</v>
      </c>
      <c r="Q18" s="22"/>
      <c r="R18" s="118">
        <v>0</v>
      </c>
      <c r="S18" s="22"/>
      <c r="T18" s="118">
        <v>0</v>
      </c>
      <c r="U18" s="22"/>
      <c r="V18" s="118">
        <v>0</v>
      </c>
      <c r="W18" s="22"/>
      <c r="X18" s="118">
        <v>0</v>
      </c>
      <c r="Y18" s="22"/>
      <c r="Z18" s="118">
        <f>SUM(T18:X18)</f>
        <v>0</v>
      </c>
      <c r="AA18" s="22"/>
      <c r="AB18" s="118">
        <f>Z18+SUM(D18:R18)</f>
        <v>0</v>
      </c>
      <c r="AC18" s="22"/>
      <c r="AD18" s="118">
        <v>0</v>
      </c>
      <c r="AE18" s="22"/>
      <c r="AF18" s="118">
        <f>SUM(AB18:AD18)</f>
        <v>0</v>
      </c>
      <c r="AG18" s="22"/>
      <c r="AH18" s="118">
        <v>-43972</v>
      </c>
      <c r="AI18" s="143"/>
      <c r="AJ18" s="118">
        <f>SUM(AF18:AH18)</f>
        <v>-43972</v>
      </c>
    </row>
    <row r="19" spans="1:36" s="4" customFormat="1" ht="20.25" customHeight="1">
      <c r="A19" s="115" t="s">
        <v>248</v>
      </c>
      <c r="B19" s="58"/>
      <c r="C19" s="58"/>
      <c r="D19" s="121">
        <f>SUM(D18:D18)</f>
        <v>0</v>
      </c>
      <c r="E19" s="119"/>
      <c r="F19" s="121">
        <f>SUM(F18:F18)</f>
        <v>0</v>
      </c>
      <c r="G19" s="120"/>
      <c r="H19" s="121">
        <f>SUM(H18:H18)</f>
        <v>0</v>
      </c>
      <c r="I19" s="123"/>
      <c r="J19" s="121">
        <f>SUM(J18:J18)</f>
        <v>0</v>
      </c>
      <c r="K19" s="119"/>
      <c r="L19" s="121">
        <f>SUM(L18:L18)</f>
        <v>0</v>
      </c>
      <c r="M19" s="120"/>
      <c r="N19" s="121">
        <f>SUM(N18:N18)</f>
        <v>0</v>
      </c>
      <c r="O19" s="120"/>
      <c r="P19" s="121">
        <f>SUM(P18:P18)</f>
        <v>0</v>
      </c>
      <c r="Q19" s="120"/>
      <c r="R19" s="121">
        <f>SUM(R18:R18)</f>
        <v>0</v>
      </c>
      <c r="S19" s="119"/>
      <c r="T19" s="121">
        <f>SUM(T18:T18)</f>
        <v>0</v>
      </c>
      <c r="U19" s="119"/>
      <c r="V19" s="121">
        <f>SUM(V18:V18)</f>
        <v>0</v>
      </c>
      <c r="W19" s="114"/>
      <c r="X19" s="121">
        <f>SUM(X18:X18)</f>
        <v>0</v>
      </c>
      <c r="Y19" s="119"/>
      <c r="Z19" s="121">
        <f>SUM(Z18:Z18)</f>
        <v>0</v>
      </c>
      <c r="AA19" s="120"/>
      <c r="AB19" s="121">
        <f>SUM(AB18:AB18)</f>
        <v>0</v>
      </c>
      <c r="AC19" s="120"/>
      <c r="AD19" s="121">
        <f>SUM(AD18:AD18)</f>
        <v>0</v>
      </c>
      <c r="AE19" s="62"/>
      <c r="AF19" s="121">
        <f>SUM(AF18:AF18)</f>
        <v>0</v>
      </c>
      <c r="AG19" s="57"/>
      <c r="AH19" s="121">
        <f>SUM(AH18:AH18)</f>
        <v>-43972</v>
      </c>
      <c r="AI19" s="52"/>
      <c r="AJ19" s="121">
        <f>SUM(AJ18:AJ18)</f>
        <v>-43972</v>
      </c>
    </row>
    <row r="20" spans="1:36" s="4" customFormat="1" ht="20.25" customHeight="1">
      <c r="A20" s="89" t="s">
        <v>190</v>
      </c>
      <c r="B20" s="58"/>
      <c r="C20" s="58"/>
      <c r="D20" s="120"/>
      <c r="E20" s="119"/>
      <c r="F20" s="120"/>
      <c r="G20" s="120"/>
      <c r="H20" s="120"/>
      <c r="I20" s="120"/>
      <c r="J20" s="120"/>
      <c r="K20" s="119"/>
      <c r="L20" s="120"/>
      <c r="M20" s="120"/>
      <c r="N20" s="120"/>
      <c r="O20" s="120"/>
      <c r="P20" s="120"/>
      <c r="Q20" s="120"/>
      <c r="R20" s="120"/>
      <c r="S20" s="119"/>
      <c r="T20" s="120"/>
      <c r="U20" s="119"/>
      <c r="V20" s="120"/>
      <c r="W20" s="114"/>
      <c r="X20" s="120"/>
      <c r="Y20" s="119"/>
      <c r="Z20" s="120"/>
      <c r="AA20" s="120"/>
      <c r="AB20" s="120"/>
      <c r="AC20" s="120"/>
      <c r="AD20" s="120"/>
      <c r="AE20" s="62"/>
      <c r="AF20" s="113"/>
      <c r="AG20" s="57"/>
      <c r="AH20" s="113"/>
      <c r="AI20" s="52"/>
      <c r="AJ20" s="61"/>
    </row>
    <row r="21" spans="1:36" s="4" customFormat="1" ht="20.25" customHeight="1">
      <c r="A21" s="175" t="s">
        <v>275</v>
      </c>
      <c r="B21" s="58"/>
      <c r="C21" s="58"/>
      <c r="D21" s="120"/>
      <c r="E21" s="119"/>
      <c r="F21" s="120"/>
      <c r="G21" s="120"/>
      <c r="H21" s="120"/>
      <c r="I21" s="120"/>
      <c r="J21" s="120"/>
      <c r="K21" s="119"/>
      <c r="L21" s="120"/>
      <c r="M21" s="120"/>
      <c r="N21" s="120"/>
      <c r="O21" s="120"/>
      <c r="P21" s="120"/>
      <c r="Q21" s="120"/>
      <c r="R21" s="120"/>
      <c r="S21" s="119"/>
      <c r="T21" s="120"/>
      <c r="U21" s="119"/>
      <c r="V21" s="120"/>
      <c r="W21" s="114"/>
      <c r="X21" s="120"/>
      <c r="Y21" s="119"/>
      <c r="Z21" s="120"/>
      <c r="AA21" s="120"/>
      <c r="AB21" s="120"/>
      <c r="AC21" s="120"/>
      <c r="AD21" s="120"/>
      <c r="AE21" s="62"/>
      <c r="AF21" s="113"/>
      <c r="AG21" s="57"/>
      <c r="AH21" s="113"/>
      <c r="AI21" s="52"/>
      <c r="AJ21" s="61"/>
    </row>
    <row r="22" spans="1:36" s="4" customFormat="1" ht="20.25" customHeight="1">
      <c r="A22" s="175" t="s">
        <v>276</v>
      </c>
      <c r="B22" s="58"/>
      <c r="C22" s="58"/>
      <c r="D22" s="113">
        <v>0</v>
      </c>
      <c r="E22" s="117"/>
      <c r="F22" s="113">
        <v>0</v>
      </c>
      <c r="G22" s="117"/>
      <c r="H22" s="113">
        <v>0</v>
      </c>
      <c r="I22" s="113"/>
      <c r="J22" s="113">
        <v>0</v>
      </c>
      <c r="K22" s="113"/>
      <c r="L22" s="113">
        <v>-187408</v>
      </c>
      <c r="M22" s="113"/>
      <c r="N22" s="113">
        <v>0</v>
      </c>
      <c r="O22" s="113"/>
      <c r="P22" s="113">
        <v>0</v>
      </c>
      <c r="Q22" s="113"/>
      <c r="R22" s="113">
        <v>0</v>
      </c>
      <c r="S22" s="120"/>
      <c r="T22" s="113">
        <v>0</v>
      </c>
      <c r="U22" s="113"/>
      <c r="V22" s="113">
        <v>1635</v>
      </c>
      <c r="W22" s="113"/>
      <c r="X22" s="113">
        <v>14025</v>
      </c>
      <c r="Y22" s="113"/>
      <c r="Z22" s="113">
        <f>SUM(T22:X22)</f>
        <v>15660</v>
      </c>
      <c r="AA22" s="120"/>
      <c r="AB22" s="113">
        <f>SUM(D22:R22)+(Z22)</f>
        <v>-171748</v>
      </c>
      <c r="AC22" s="120"/>
      <c r="AD22" s="113">
        <v>0</v>
      </c>
      <c r="AE22" s="57"/>
      <c r="AF22" s="113">
        <f>SUM(AB22:AD22)</f>
        <v>-171748</v>
      </c>
      <c r="AG22" s="113"/>
      <c r="AH22" s="113">
        <v>-283143</v>
      </c>
      <c r="AI22" s="113"/>
      <c r="AJ22" s="113">
        <f>SUM(AF22:AH22)</f>
        <v>-454891</v>
      </c>
    </row>
    <row r="23" spans="1:36" s="4" customFormat="1" ht="20.25" customHeight="1">
      <c r="A23" s="175" t="s">
        <v>259</v>
      </c>
      <c r="B23" s="58"/>
      <c r="C23" s="58"/>
      <c r="D23" s="113">
        <v>0</v>
      </c>
      <c r="E23" s="117"/>
      <c r="F23" s="113">
        <v>0</v>
      </c>
      <c r="G23" s="117"/>
      <c r="H23" s="113">
        <v>0</v>
      </c>
      <c r="I23" s="113"/>
      <c r="J23" s="113">
        <v>0</v>
      </c>
      <c r="K23" s="113"/>
      <c r="L23" s="113">
        <v>-80995</v>
      </c>
      <c r="M23" s="113"/>
      <c r="N23" s="113">
        <v>0</v>
      </c>
      <c r="O23" s="113"/>
      <c r="P23" s="113">
        <v>0</v>
      </c>
      <c r="Q23" s="113"/>
      <c r="R23" s="113">
        <v>0</v>
      </c>
      <c r="S23" s="120"/>
      <c r="T23" s="113">
        <v>0</v>
      </c>
      <c r="U23" s="113"/>
      <c r="V23" s="113">
        <v>0</v>
      </c>
      <c r="W23" s="113"/>
      <c r="X23" s="113">
        <v>0</v>
      </c>
      <c r="Y23" s="113"/>
      <c r="Z23" s="113">
        <f>SUM(T23:X23)</f>
        <v>0</v>
      </c>
      <c r="AA23" s="120"/>
      <c r="AB23" s="113">
        <f>SUM(D23:R23)+(Z23)</f>
        <v>-80995</v>
      </c>
      <c r="AC23" s="120"/>
      <c r="AD23" s="113">
        <v>0</v>
      </c>
      <c r="AE23" s="57"/>
      <c r="AF23" s="113">
        <f>SUM(AB23:AD23)</f>
        <v>-80995</v>
      </c>
      <c r="AG23" s="113"/>
      <c r="AH23" s="113">
        <v>0</v>
      </c>
      <c r="AI23" s="113"/>
      <c r="AJ23" s="113">
        <f>SUM(AF23:AH23)</f>
        <v>-80995</v>
      </c>
    </row>
    <row r="24" spans="1:36" s="4" customFormat="1" ht="20.25" customHeight="1">
      <c r="A24" s="175" t="s">
        <v>169</v>
      </c>
      <c r="B24" s="58"/>
      <c r="C24" s="58"/>
      <c r="D24" s="113">
        <v>0</v>
      </c>
      <c r="E24" s="117"/>
      <c r="F24" s="113">
        <v>0</v>
      </c>
      <c r="G24" s="117"/>
      <c r="H24" s="113">
        <v>0</v>
      </c>
      <c r="I24" s="113"/>
      <c r="J24" s="113">
        <v>0</v>
      </c>
      <c r="K24" s="113"/>
      <c r="L24" s="113">
        <v>0</v>
      </c>
      <c r="M24" s="113"/>
      <c r="N24" s="113">
        <v>0</v>
      </c>
      <c r="O24" s="113"/>
      <c r="P24" s="113">
        <v>0</v>
      </c>
      <c r="Q24" s="113"/>
      <c r="R24" s="113">
        <v>0</v>
      </c>
      <c r="S24" s="120"/>
      <c r="T24" s="113">
        <v>0</v>
      </c>
      <c r="U24" s="113"/>
      <c r="V24" s="113">
        <v>0</v>
      </c>
      <c r="W24" s="113"/>
      <c r="X24" s="113">
        <v>0</v>
      </c>
      <c r="Y24" s="113"/>
      <c r="Z24" s="113">
        <f>SUM(T24:X24)</f>
        <v>0</v>
      </c>
      <c r="AA24" s="120"/>
      <c r="AB24" s="113">
        <f>SUM(D24:R24)+(Z24)</f>
        <v>0</v>
      </c>
      <c r="AC24" s="120"/>
      <c r="AD24" s="113">
        <v>0</v>
      </c>
      <c r="AE24" s="57"/>
      <c r="AF24" s="113">
        <f>SUM(AB24:AD24)</f>
        <v>0</v>
      </c>
      <c r="AG24" s="113"/>
      <c r="AH24" s="113">
        <v>65465</v>
      </c>
      <c r="AI24" s="113"/>
      <c r="AJ24" s="113">
        <f>SUM(AF24:AH24)</f>
        <v>65465</v>
      </c>
    </row>
    <row r="25" spans="1:36" s="4" customFormat="1" ht="20.25" customHeight="1">
      <c r="A25" s="175" t="s">
        <v>277</v>
      </c>
      <c r="B25" s="58"/>
      <c r="C25" s="58"/>
      <c r="D25" s="118">
        <v>0</v>
      </c>
      <c r="E25" s="113"/>
      <c r="F25" s="118">
        <v>0</v>
      </c>
      <c r="G25" s="113"/>
      <c r="H25" s="118">
        <v>0</v>
      </c>
      <c r="I25" s="113"/>
      <c r="J25" s="118">
        <v>0</v>
      </c>
      <c r="K25" s="113"/>
      <c r="L25" s="118">
        <v>0</v>
      </c>
      <c r="M25" s="113"/>
      <c r="N25" s="118">
        <v>0</v>
      </c>
      <c r="O25" s="113"/>
      <c r="P25" s="118">
        <v>0</v>
      </c>
      <c r="Q25" s="113"/>
      <c r="R25" s="118">
        <v>0</v>
      </c>
      <c r="S25" s="120"/>
      <c r="T25" s="118">
        <v>0</v>
      </c>
      <c r="U25" s="113"/>
      <c r="V25" s="118">
        <v>0</v>
      </c>
      <c r="W25" s="113"/>
      <c r="X25" s="118">
        <v>0</v>
      </c>
      <c r="Y25" s="113"/>
      <c r="Z25" s="118">
        <v>0</v>
      </c>
      <c r="AA25" s="120"/>
      <c r="AB25" s="118">
        <v>0</v>
      </c>
      <c r="AC25" s="120"/>
      <c r="AD25" s="118">
        <v>0</v>
      </c>
      <c r="AE25" s="57"/>
      <c r="AF25" s="118">
        <v>0</v>
      </c>
      <c r="AG25" s="113"/>
      <c r="AH25" s="118">
        <v>1792</v>
      </c>
      <c r="AI25" s="113"/>
      <c r="AJ25" s="118">
        <f>SUM(AF25:AH25)</f>
        <v>1792</v>
      </c>
    </row>
    <row r="26" spans="1:36" s="52" customFormat="1" ht="20.25" customHeight="1">
      <c r="A26" s="90" t="s">
        <v>96</v>
      </c>
      <c r="B26" s="161"/>
      <c r="C26" s="161"/>
      <c r="D26" s="113"/>
      <c r="E26" s="117"/>
      <c r="F26" s="113"/>
      <c r="G26" s="117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20"/>
      <c r="T26" s="113"/>
      <c r="U26" s="113"/>
      <c r="V26" s="113"/>
      <c r="W26" s="113"/>
      <c r="X26" s="113"/>
      <c r="Y26" s="113"/>
      <c r="Z26" s="113"/>
      <c r="AA26" s="120"/>
      <c r="AB26" s="113"/>
      <c r="AC26" s="120"/>
      <c r="AD26" s="113"/>
      <c r="AE26" s="57"/>
      <c r="AF26" s="113"/>
      <c r="AG26" s="57"/>
      <c r="AH26" s="113"/>
      <c r="AJ26" s="113"/>
    </row>
    <row r="27" spans="1:36" s="4" customFormat="1" ht="20.25" customHeight="1">
      <c r="A27" s="90" t="s">
        <v>150</v>
      </c>
      <c r="B27" s="58"/>
      <c r="C27" s="58"/>
      <c r="D27" s="121">
        <f>SUM(D20:D25)</f>
        <v>0</v>
      </c>
      <c r="E27" s="119"/>
      <c r="F27" s="121">
        <f>SUM(F20:F25)</f>
        <v>0</v>
      </c>
      <c r="G27" s="120"/>
      <c r="H27" s="121">
        <f>SUM(H20:H25)</f>
        <v>0</v>
      </c>
      <c r="I27" s="123"/>
      <c r="J27" s="121">
        <f>SUM(J20:J25)</f>
        <v>0</v>
      </c>
      <c r="K27" s="119"/>
      <c r="L27" s="121">
        <f>SUM(L20:L25)</f>
        <v>-268403</v>
      </c>
      <c r="M27" s="120"/>
      <c r="N27" s="121">
        <f>SUM(N20:N25)</f>
        <v>0</v>
      </c>
      <c r="O27" s="120"/>
      <c r="P27" s="121">
        <f>SUM(P20:P25)</f>
        <v>0</v>
      </c>
      <c r="Q27" s="120"/>
      <c r="R27" s="121">
        <f>SUM(R20:R25)</f>
        <v>0</v>
      </c>
      <c r="S27" s="119"/>
      <c r="T27" s="121">
        <f>SUM(T20:T25)</f>
        <v>0</v>
      </c>
      <c r="U27" s="119"/>
      <c r="V27" s="121">
        <f>SUM(V20:V25)</f>
        <v>1635</v>
      </c>
      <c r="W27" s="114"/>
      <c r="X27" s="121">
        <f>SUM(X20:X25)</f>
        <v>14025</v>
      </c>
      <c r="Y27" s="119"/>
      <c r="Z27" s="121">
        <f>SUM(Z20:Z25)</f>
        <v>15660</v>
      </c>
      <c r="AA27" s="120"/>
      <c r="AB27" s="121">
        <f>SUM(AB20:AB25)</f>
        <v>-252743</v>
      </c>
      <c r="AC27" s="120"/>
      <c r="AD27" s="121">
        <f>SUM(AD20:AD25)</f>
        <v>0</v>
      </c>
      <c r="AE27" s="62"/>
      <c r="AF27" s="121">
        <f>SUM(AF20:AF25)</f>
        <v>-252743</v>
      </c>
      <c r="AG27" s="57"/>
      <c r="AH27" s="121">
        <f>SUM(AH20:AH25)</f>
        <v>-215886</v>
      </c>
      <c r="AI27" s="52"/>
      <c r="AJ27" s="121">
        <f>SUM(AJ20:AJ25)</f>
        <v>-468629</v>
      </c>
    </row>
    <row r="28" spans="1:36" s="4" customFormat="1" ht="20.25" customHeight="1">
      <c r="A28" s="58" t="s">
        <v>97</v>
      </c>
      <c r="B28" s="58"/>
      <c r="C28" s="58"/>
      <c r="D28" s="120"/>
      <c r="E28" s="57"/>
      <c r="F28" s="120"/>
      <c r="G28" s="120"/>
      <c r="H28" s="120"/>
      <c r="I28" s="120"/>
      <c r="J28" s="120"/>
      <c r="K28" s="57"/>
      <c r="L28" s="120"/>
      <c r="M28" s="120"/>
      <c r="N28" s="120"/>
      <c r="O28" s="120"/>
      <c r="P28" s="120"/>
      <c r="Q28" s="120"/>
      <c r="R28" s="120"/>
      <c r="S28" s="57"/>
      <c r="T28" s="120"/>
      <c r="U28" s="57"/>
      <c r="V28" s="120"/>
      <c r="W28" s="55"/>
      <c r="X28" s="120"/>
      <c r="Y28" s="57"/>
      <c r="Z28" s="120"/>
      <c r="AA28" s="57"/>
      <c r="AB28" s="120"/>
      <c r="AC28" s="57"/>
      <c r="AD28" s="120"/>
      <c r="AE28" s="57"/>
      <c r="AF28" s="113"/>
      <c r="AG28" s="57"/>
      <c r="AH28" s="61"/>
      <c r="AI28" s="52"/>
      <c r="AJ28" s="61"/>
    </row>
    <row r="29" spans="1:36" s="4" customFormat="1" ht="20.25" customHeight="1">
      <c r="A29" s="58" t="s">
        <v>95</v>
      </c>
      <c r="B29" s="58"/>
      <c r="C29" s="58"/>
      <c r="D29" s="121">
        <f>SUM(D19,D27)</f>
        <v>0</v>
      </c>
      <c r="E29" s="57"/>
      <c r="F29" s="121">
        <f>SUM(F19,F27)</f>
        <v>0</v>
      </c>
      <c r="G29" s="120"/>
      <c r="H29" s="121">
        <f>SUM(H19,H27)</f>
        <v>0</v>
      </c>
      <c r="I29" s="123"/>
      <c r="J29" s="121">
        <f>SUM(J19,J27)</f>
        <v>0</v>
      </c>
      <c r="K29" s="57"/>
      <c r="L29" s="121">
        <f>SUM(L19,L27)</f>
        <v>-268403</v>
      </c>
      <c r="M29" s="120"/>
      <c r="N29" s="121">
        <f>SUM(N19,N27)</f>
        <v>0</v>
      </c>
      <c r="O29" s="120"/>
      <c r="P29" s="121">
        <f>SUM(P19,P27)</f>
        <v>0</v>
      </c>
      <c r="Q29" s="120"/>
      <c r="R29" s="121">
        <f>SUM(R19,R27)</f>
        <v>0</v>
      </c>
      <c r="S29" s="57"/>
      <c r="T29" s="121">
        <f>SUM(T19,T27)</f>
        <v>0</v>
      </c>
      <c r="U29" s="57"/>
      <c r="V29" s="121">
        <f>SUM(V19,V27)</f>
        <v>1635</v>
      </c>
      <c r="W29" s="55"/>
      <c r="X29" s="121">
        <f>SUM(X19,X27)</f>
        <v>14025</v>
      </c>
      <c r="Y29" s="57"/>
      <c r="Z29" s="121">
        <f>SUM(Z19,Z27)</f>
        <v>15660</v>
      </c>
      <c r="AA29" s="57"/>
      <c r="AB29" s="121">
        <f>Z29+SUM(D29:R29)+AD29</f>
        <v>-252743</v>
      </c>
      <c r="AC29" s="121"/>
      <c r="AD29" s="121">
        <f>SUM(AD19,AD27)</f>
        <v>0</v>
      </c>
      <c r="AE29" s="57"/>
      <c r="AF29" s="121">
        <f>Z29+SUM(D29:R29)+AD29</f>
        <v>-252743</v>
      </c>
      <c r="AG29" s="57"/>
      <c r="AH29" s="121">
        <f>SUM(AH19,AH27)</f>
        <v>-259858</v>
      </c>
      <c r="AI29" s="52"/>
      <c r="AJ29" s="121">
        <f>SUM(AF29:AH29)</f>
        <v>-512601</v>
      </c>
    </row>
    <row r="30" spans="1:36" s="4" customFormat="1" ht="20.25" customHeight="1">
      <c r="A30" s="58" t="s">
        <v>163</v>
      </c>
      <c r="B30" s="58"/>
      <c r="C30" s="58"/>
      <c r="D30" s="120"/>
      <c r="E30" s="57"/>
      <c r="F30" s="120"/>
      <c r="G30" s="120"/>
      <c r="H30" s="120"/>
      <c r="I30" s="120"/>
      <c r="J30" s="120"/>
      <c r="K30" s="57"/>
      <c r="L30" s="120"/>
      <c r="M30" s="120"/>
      <c r="N30" s="120"/>
      <c r="O30" s="120"/>
      <c r="P30" s="120"/>
      <c r="Q30" s="120"/>
      <c r="R30" s="120"/>
      <c r="S30" s="57"/>
      <c r="T30" s="120"/>
      <c r="U30" s="57"/>
      <c r="V30" s="120"/>
      <c r="W30" s="55"/>
      <c r="X30" s="120"/>
      <c r="Y30" s="57"/>
      <c r="Z30" s="120"/>
      <c r="AA30" s="57"/>
      <c r="AB30" s="120"/>
      <c r="AC30" s="57"/>
      <c r="AD30" s="120"/>
      <c r="AE30" s="57"/>
      <c r="AF30" s="113"/>
      <c r="AG30" s="57"/>
      <c r="AH30" s="61"/>
      <c r="AI30" s="52"/>
      <c r="AJ30" s="61"/>
    </row>
    <row r="31" spans="1:36" s="56" customFormat="1" ht="20.25" customHeight="1">
      <c r="A31" s="53" t="s">
        <v>98</v>
      </c>
      <c r="B31" s="53"/>
      <c r="C31" s="53"/>
      <c r="D31" s="113">
        <v>0</v>
      </c>
      <c r="E31" s="117"/>
      <c r="F31" s="113">
        <v>0</v>
      </c>
      <c r="G31" s="117"/>
      <c r="H31" s="113">
        <v>0</v>
      </c>
      <c r="I31" s="113"/>
      <c r="J31" s="113">
        <v>0</v>
      </c>
      <c r="K31" s="113"/>
      <c r="L31" s="113">
        <v>0</v>
      </c>
      <c r="M31" s="113"/>
      <c r="N31" s="113">
        <v>0</v>
      </c>
      <c r="O31" s="113"/>
      <c r="P31" s="113">
        <v>0</v>
      </c>
      <c r="Q31" s="113"/>
      <c r="R31" s="113">
        <v>4279405</v>
      </c>
      <c r="S31" s="113"/>
      <c r="T31" s="113">
        <v>0</v>
      </c>
      <c r="U31" s="113"/>
      <c r="V31" s="113">
        <v>0</v>
      </c>
      <c r="W31" s="113"/>
      <c r="X31" s="113">
        <v>0</v>
      </c>
      <c r="Y31" s="113"/>
      <c r="Z31" s="113">
        <f>SUM(T31:X31)</f>
        <v>0</v>
      </c>
      <c r="AA31" s="113"/>
      <c r="AB31" s="113">
        <f>Z31+SUM(D31:R31)</f>
        <v>4279405</v>
      </c>
      <c r="AC31" s="113"/>
      <c r="AD31" s="113">
        <v>0</v>
      </c>
      <c r="AE31" s="113"/>
      <c r="AF31" s="113">
        <f>SUM(AB31:AD31)</f>
        <v>4279405</v>
      </c>
      <c r="AG31" s="113"/>
      <c r="AH31" s="113">
        <v>897609</v>
      </c>
      <c r="AI31" s="143"/>
      <c r="AJ31" s="113">
        <f>SUM(AF31:AH31)</f>
        <v>5177014</v>
      </c>
    </row>
    <row r="32" spans="1:36" s="56" customFormat="1" ht="20.25" customHeight="1">
      <c r="A32" s="53" t="s">
        <v>99</v>
      </c>
      <c r="B32" s="53"/>
      <c r="C32" s="53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6"/>
      <c r="S32" s="54"/>
      <c r="T32" s="117"/>
      <c r="U32" s="117"/>
      <c r="V32" s="117"/>
      <c r="W32" s="112"/>
      <c r="X32" s="117"/>
      <c r="Y32" s="117"/>
      <c r="Z32" s="117"/>
      <c r="AA32" s="54"/>
      <c r="AB32" s="117"/>
      <c r="AC32" s="54"/>
      <c r="AD32" s="117"/>
      <c r="AE32" s="54"/>
      <c r="AF32" s="113"/>
      <c r="AG32" s="54"/>
      <c r="AH32" s="113"/>
      <c r="AI32" s="143"/>
      <c r="AJ32" s="113"/>
    </row>
    <row r="33" spans="1:36" s="56" customFormat="1" ht="20.25" customHeight="1">
      <c r="A33" s="53" t="s">
        <v>243</v>
      </c>
      <c r="B33" s="53"/>
      <c r="C33" s="53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6"/>
      <c r="S33" s="54"/>
      <c r="T33" s="117"/>
      <c r="U33" s="117"/>
      <c r="V33" s="117"/>
      <c r="W33" s="112"/>
      <c r="X33" s="117"/>
      <c r="Y33" s="117"/>
      <c r="Z33" s="117"/>
      <c r="AA33" s="54"/>
      <c r="AB33" s="117"/>
      <c r="AC33" s="54"/>
      <c r="AD33" s="117"/>
      <c r="AE33" s="54"/>
      <c r="AF33" s="113"/>
      <c r="AG33" s="54"/>
      <c r="AH33" s="113"/>
      <c r="AI33" s="143"/>
      <c r="AJ33" s="113"/>
    </row>
    <row r="34" spans="1:36" s="56" customFormat="1" ht="20.25" customHeight="1">
      <c r="A34" s="53" t="s">
        <v>191</v>
      </c>
      <c r="B34" s="53"/>
      <c r="C34" s="53"/>
      <c r="D34" s="113">
        <v>0</v>
      </c>
      <c r="E34" s="117"/>
      <c r="F34" s="113">
        <v>0</v>
      </c>
      <c r="G34" s="117"/>
      <c r="H34" s="113">
        <v>0</v>
      </c>
      <c r="I34" s="113"/>
      <c r="J34" s="113">
        <v>0</v>
      </c>
      <c r="K34" s="117"/>
      <c r="L34" s="113">
        <v>0</v>
      </c>
      <c r="M34" s="117"/>
      <c r="N34" s="113">
        <v>0</v>
      </c>
      <c r="O34" s="117"/>
      <c r="P34" s="113">
        <v>0</v>
      </c>
      <c r="Q34" s="117"/>
      <c r="R34" s="116">
        <v>-6896</v>
      </c>
      <c r="S34" s="54"/>
      <c r="T34" s="113">
        <v>0</v>
      </c>
      <c r="U34" s="113"/>
      <c r="V34" s="113">
        <v>0</v>
      </c>
      <c r="W34" s="113"/>
      <c r="X34" s="113">
        <v>0</v>
      </c>
      <c r="Y34" s="113"/>
      <c r="Z34" s="113">
        <f>SUM(T34:X34)</f>
        <v>0</v>
      </c>
      <c r="AA34" s="54"/>
      <c r="AB34" s="113">
        <f>Z34+SUM(D34:R34)</f>
        <v>-6896</v>
      </c>
      <c r="AC34" s="54"/>
      <c r="AD34" s="113">
        <v>0</v>
      </c>
      <c r="AE34" s="54"/>
      <c r="AF34" s="113">
        <f>SUM(AB34:AD34)</f>
        <v>-6896</v>
      </c>
      <c r="AG34" s="54"/>
      <c r="AH34" s="113">
        <v>-5</v>
      </c>
      <c r="AI34" s="143"/>
      <c r="AJ34" s="113">
        <f>SUM(AF34:AH34)</f>
        <v>-6901</v>
      </c>
    </row>
    <row r="35" spans="1:36" s="56" customFormat="1" ht="20.25" customHeight="1">
      <c r="A35" s="53" t="s">
        <v>117</v>
      </c>
      <c r="B35" s="53"/>
      <c r="C35" s="53"/>
      <c r="D35" s="118">
        <v>0</v>
      </c>
      <c r="E35" s="117"/>
      <c r="F35" s="118">
        <v>0</v>
      </c>
      <c r="G35" s="117"/>
      <c r="H35" s="118">
        <v>0</v>
      </c>
      <c r="I35" s="113"/>
      <c r="J35" s="118">
        <v>0</v>
      </c>
      <c r="K35" s="117"/>
      <c r="L35" s="118">
        <v>0</v>
      </c>
      <c r="M35" s="117"/>
      <c r="N35" s="118">
        <v>0</v>
      </c>
      <c r="O35" s="117"/>
      <c r="P35" s="118">
        <v>0</v>
      </c>
      <c r="Q35" s="117"/>
      <c r="R35" s="118">
        <v>0</v>
      </c>
      <c r="S35" s="117"/>
      <c r="T35" s="118">
        <v>0</v>
      </c>
      <c r="U35" s="117"/>
      <c r="V35" s="176">
        <v>-151845</v>
      </c>
      <c r="W35" s="95"/>
      <c r="X35" s="176">
        <v>-112374</v>
      </c>
      <c r="Y35" s="54"/>
      <c r="Z35" s="113">
        <f>SUM(T35:X35)</f>
        <v>-264219</v>
      </c>
      <c r="AA35" s="54"/>
      <c r="AB35" s="113">
        <f>Z35+SUM(D35:R35)</f>
        <v>-264219</v>
      </c>
      <c r="AC35" s="54"/>
      <c r="AD35" s="118">
        <v>0</v>
      </c>
      <c r="AE35" s="54"/>
      <c r="AF35" s="113">
        <f>SUM(AB35:AD35)</f>
        <v>-264219</v>
      </c>
      <c r="AG35" s="54"/>
      <c r="AH35" s="118">
        <v>-189170</v>
      </c>
      <c r="AI35" s="143"/>
      <c r="AJ35" s="118">
        <f>SUM(AF35:AH35)</f>
        <v>-453389</v>
      </c>
    </row>
    <row r="36" spans="1:36" s="4" customFormat="1" ht="20.25" customHeight="1">
      <c r="A36" s="58" t="s">
        <v>164</v>
      </c>
      <c r="B36" s="58"/>
      <c r="C36" s="58"/>
      <c r="D36" s="139">
        <f>SUM(D30:D35)</f>
        <v>0</v>
      </c>
      <c r="E36" s="120"/>
      <c r="F36" s="139">
        <f>SUM(F30:F35)</f>
        <v>0</v>
      </c>
      <c r="G36" s="120"/>
      <c r="H36" s="139">
        <f>SUM(H30:H35)</f>
        <v>0</v>
      </c>
      <c r="I36" s="123"/>
      <c r="J36" s="139">
        <f>SUM(J30:J35)</f>
        <v>0</v>
      </c>
      <c r="K36" s="120"/>
      <c r="L36" s="139">
        <f>SUM(L30:L35)</f>
        <v>0</v>
      </c>
      <c r="M36" s="120"/>
      <c r="N36" s="139">
        <f>SUM(N30:N35)</f>
        <v>0</v>
      </c>
      <c r="O36" s="120"/>
      <c r="P36" s="139">
        <f>SUM(P30:P35)</f>
        <v>0</v>
      </c>
      <c r="Q36" s="120"/>
      <c r="R36" s="139">
        <f>SUM(R30:R35)</f>
        <v>4272509</v>
      </c>
      <c r="S36" s="59"/>
      <c r="T36" s="139">
        <f>SUM(T30:T35)</f>
        <v>0</v>
      </c>
      <c r="U36" s="120"/>
      <c r="V36" s="139">
        <f>SUM(V30:V35)</f>
        <v>-151845</v>
      </c>
      <c r="W36" s="64"/>
      <c r="X36" s="139">
        <f>SUM(X30:X35)</f>
        <v>-112374</v>
      </c>
      <c r="Y36" s="59"/>
      <c r="Z36" s="139">
        <f>SUM(T36:X36)</f>
        <v>-264219</v>
      </c>
      <c r="AA36" s="59"/>
      <c r="AB36" s="139">
        <f>SUM(AB30:AB35)</f>
        <v>4008290</v>
      </c>
      <c r="AC36" s="59"/>
      <c r="AD36" s="139">
        <v>0</v>
      </c>
      <c r="AE36" s="59"/>
      <c r="AF36" s="139">
        <f>Z36+SUM(D36:R36)+AD36</f>
        <v>4008290</v>
      </c>
      <c r="AG36" s="59"/>
      <c r="AH36" s="139">
        <f>SUM(AH30:AH35)</f>
        <v>708434</v>
      </c>
      <c r="AI36" s="52"/>
      <c r="AJ36" s="139">
        <f>SUM(AF36:AH36)</f>
        <v>4716724</v>
      </c>
    </row>
    <row r="37" spans="1:36" s="56" customFormat="1" ht="20.25" customHeight="1">
      <c r="A37" s="53" t="s">
        <v>244</v>
      </c>
      <c r="B37" s="155">
        <v>13</v>
      </c>
      <c r="C37" s="53"/>
      <c r="D37" s="118">
        <v>0</v>
      </c>
      <c r="E37" s="117"/>
      <c r="F37" s="118">
        <v>0</v>
      </c>
      <c r="G37" s="117"/>
      <c r="H37" s="118">
        <v>0</v>
      </c>
      <c r="I37" s="113"/>
      <c r="J37" s="118">
        <v>0</v>
      </c>
      <c r="K37" s="117"/>
      <c r="L37" s="118">
        <v>0</v>
      </c>
      <c r="M37" s="117"/>
      <c r="N37" s="118">
        <v>0</v>
      </c>
      <c r="O37" s="117"/>
      <c r="P37" s="118">
        <v>0</v>
      </c>
      <c r="Q37" s="117"/>
      <c r="R37" s="118">
        <v>-322849</v>
      </c>
      <c r="S37" s="65"/>
      <c r="T37" s="118">
        <v>0</v>
      </c>
      <c r="U37" s="117"/>
      <c r="V37" s="118">
        <v>0</v>
      </c>
      <c r="W37" s="91"/>
      <c r="X37" s="118">
        <v>0</v>
      </c>
      <c r="Y37" s="65"/>
      <c r="Z37" s="118">
        <f>SUM(T37:X37)</f>
        <v>0</v>
      </c>
      <c r="AA37" s="65"/>
      <c r="AB37" s="118">
        <f>Z37+SUM(D37:R37)+AD37</f>
        <v>-322849</v>
      </c>
      <c r="AC37" s="65"/>
      <c r="AD37" s="118">
        <v>0</v>
      </c>
      <c r="AE37" s="65"/>
      <c r="AF37" s="118">
        <f>Z37+SUM(D37:R37)+AD37</f>
        <v>-322849</v>
      </c>
      <c r="AG37" s="65"/>
      <c r="AH37" s="118">
        <v>0</v>
      </c>
      <c r="AI37" s="143"/>
      <c r="AJ37" s="118">
        <f>SUM(AF37:AH37)</f>
        <v>-322849</v>
      </c>
    </row>
    <row r="38" spans="1:36" s="52" customFormat="1" ht="20.25" customHeight="1" thickBot="1">
      <c r="A38" s="88" t="s">
        <v>265</v>
      </c>
      <c r="B38" s="88"/>
      <c r="C38" s="88"/>
      <c r="D38" s="60">
        <f>D15+D36+D29+D37</f>
        <v>8611242</v>
      </c>
      <c r="E38" s="63"/>
      <c r="F38" s="60">
        <f>F15+F36+F29+F37</f>
        <v>-2909249</v>
      </c>
      <c r="G38" s="63"/>
      <c r="H38" s="60">
        <f>H15+H36+H29+H37</f>
        <v>57298909</v>
      </c>
      <c r="I38" s="63"/>
      <c r="J38" s="60">
        <f>J15+J36+J29+J37</f>
        <v>3470021</v>
      </c>
      <c r="K38" s="63"/>
      <c r="L38" s="60">
        <f>L15+L36+L29+L37</f>
        <v>3231680</v>
      </c>
      <c r="M38" s="63"/>
      <c r="N38" s="60">
        <f>N15+N36+N29+N37</f>
        <v>-5159</v>
      </c>
      <c r="O38" s="63"/>
      <c r="P38" s="60">
        <f>P15+P36+P29+P37</f>
        <v>929166</v>
      </c>
      <c r="Q38" s="63"/>
      <c r="R38" s="60">
        <f>R15+R36+R29+R37</f>
        <v>95764766</v>
      </c>
      <c r="S38" s="63"/>
      <c r="T38" s="60">
        <f>T15+T36+T29+T37</f>
        <v>13812039</v>
      </c>
      <c r="U38" s="63"/>
      <c r="V38" s="60">
        <f>V15+V36+V29+V37</f>
        <v>-3949658</v>
      </c>
      <c r="W38" s="63"/>
      <c r="X38" s="60">
        <f>X15+X36+X29+X37</f>
        <v>-22551538</v>
      </c>
      <c r="Y38" s="63"/>
      <c r="Z38" s="60">
        <f>Z15+Z36+Z29+Z37</f>
        <v>-12689157</v>
      </c>
      <c r="AA38" s="63"/>
      <c r="AB38" s="60">
        <f>AB15+AB36+AB29+AB37</f>
        <v>153702219</v>
      </c>
      <c r="AC38" s="63"/>
      <c r="AD38" s="60">
        <f>AD15+AD36+AD29+AD37</f>
        <v>15000000</v>
      </c>
      <c r="AE38" s="63"/>
      <c r="AF38" s="60">
        <f>Z38+SUM(D38:R38)+AD38</f>
        <v>168702219</v>
      </c>
      <c r="AG38" s="61"/>
      <c r="AH38" s="60">
        <f>AH15+AH36+AH29+AH37</f>
        <v>53481274</v>
      </c>
      <c r="AJ38" s="60">
        <f>AJ15+AJ36+AJ29+AJ37</f>
        <v>222183493</v>
      </c>
    </row>
    <row r="39" ht="21" customHeight="1" thickTop="1"/>
    <row r="40" spans="4:36" ht="21" customHeight="1">
      <c r="D40" s="150"/>
      <c r="F40" s="150"/>
      <c r="H40" s="150"/>
      <c r="J40" s="150"/>
      <c r="L40" s="150"/>
      <c r="N40" s="150"/>
      <c r="P40" s="150"/>
      <c r="R40" s="150"/>
      <c r="Z40" s="150"/>
      <c r="AB40" s="150"/>
      <c r="AD40" s="150"/>
      <c r="AF40" s="150"/>
      <c r="AH40" s="150"/>
      <c r="AJ40" s="150"/>
    </row>
  </sheetData>
  <sheetProtection/>
  <mergeCells count="2">
    <mergeCell ref="D4:AH4"/>
    <mergeCell ref="T5:Z5"/>
  </mergeCells>
  <printOptions/>
  <pageMargins left="0.8" right="0.43" top="0.48" bottom="0.5" header="0.5" footer="0.5"/>
  <pageSetup firstPageNumber="11" useFirstPageNumber="1" fitToHeight="1" fitToWidth="1" horizontalDpi="600" verticalDpi="600" orientation="landscape" paperSize="9" scale="49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zoomScaleSheetLayoutView="55" zoomScalePageLayoutView="0" workbookViewId="0" topLeftCell="A1">
      <selection activeCell="A1" sqref="A1"/>
    </sheetView>
  </sheetViews>
  <sheetFormatPr defaultColWidth="9.00390625" defaultRowHeight="21" customHeight="1"/>
  <cols>
    <col min="1" max="1" width="61.8515625" style="41" customWidth="1"/>
    <col min="2" max="2" width="9.57421875" style="41" bestFit="1" customWidth="1"/>
    <col min="3" max="3" width="0.85546875" style="41" customWidth="1"/>
    <col min="4" max="4" width="10.8515625" style="41" customWidth="1"/>
    <col min="5" max="5" width="0.71875" style="41" customWidth="1"/>
    <col min="6" max="6" width="10.57421875" style="41" bestFit="1" customWidth="1"/>
    <col min="7" max="7" width="0.71875" style="41" customWidth="1"/>
    <col min="8" max="8" width="13.00390625" style="41" bestFit="1" customWidth="1"/>
    <col min="9" max="9" width="0.9921875" style="41" customWidth="1"/>
    <col min="10" max="10" width="13.140625" style="41" customWidth="1"/>
    <col min="11" max="11" width="0.85546875" style="41" customWidth="1"/>
    <col min="12" max="12" width="14.00390625" style="41" bestFit="1" customWidth="1"/>
    <col min="13" max="13" width="0.85546875" style="41" customWidth="1"/>
    <col min="14" max="14" width="16.00390625" style="41" customWidth="1"/>
    <col min="15" max="15" width="0.85546875" style="41" customWidth="1"/>
    <col min="16" max="16" width="11.00390625" style="41" bestFit="1" customWidth="1"/>
    <col min="17" max="17" width="0.85546875" style="41" customWidth="1"/>
    <col min="18" max="18" width="11.00390625" style="41" bestFit="1" customWidth="1"/>
    <col min="19" max="19" width="0.85546875" style="41" customWidth="1"/>
    <col min="20" max="20" width="11.00390625" style="41" bestFit="1" customWidth="1"/>
    <col min="21" max="21" width="0.71875" style="41" customWidth="1"/>
    <col min="22" max="22" width="14.57421875" style="41" customWidth="1"/>
    <col min="23" max="23" width="0.71875" style="41" customWidth="1"/>
    <col min="24" max="24" width="14.140625" style="41" bestFit="1" customWidth="1"/>
    <col min="25" max="25" width="0.5625" style="41" customWidth="1"/>
    <col min="26" max="26" width="13.7109375" style="41" customWidth="1"/>
    <col min="27" max="27" width="0.71875" style="41" customWidth="1"/>
    <col min="28" max="28" width="12.421875" style="41" bestFit="1" customWidth="1"/>
    <col min="29" max="29" width="0.85546875" style="41" customWidth="1"/>
    <col min="30" max="30" width="13.421875" style="41" bestFit="1" customWidth="1"/>
    <col min="31" max="31" width="0.5625" style="41" customWidth="1"/>
    <col min="32" max="32" width="13.00390625" style="41" customWidth="1"/>
    <col min="33" max="33" width="0.5625" style="41" customWidth="1"/>
    <col min="34" max="34" width="12.140625" style="41" bestFit="1" customWidth="1"/>
    <col min="35" max="35" width="0.71875" style="41" customWidth="1"/>
    <col min="36" max="36" width="15.7109375" style="41" bestFit="1" customWidth="1"/>
    <col min="37" max="16384" width="9.00390625" style="41" customWidth="1"/>
  </cols>
  <sheetData>
    <row r="1" spans="1:34" ht="24.75" customHeight="1">
      <c r="A1" s="38" t="s">
        <v>37</v>
      </c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40"/>
      <c r="V1" s="39"/>
      <c r="W1" s="40"/>
      <c r="X1" s="39"/>
      <c r="Y1" s="39"/>
      <c r="Z1" s="39"/>
      <c r="AA1" s="39"/>
      <c r="AB1" s="39"/>
      <c r="AC1" s="39"/>
      <c r="AD1" s="40"/>
      <c r="AE1" s="40"/>
      <c r="AF1" s="40"/>
      <c r="AG1" s="40"/>
      <c r="AH1" s="39"/>
    </row>
    <row r="2" spans="1:34" ht="24.75" customHeight="1">
      <c r="A2" s="38" t="s">
        <v>162</v>
      </c>
      <c r="B2" s="38"/>
      <c r="C2" s="38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9"/>
      <c r="U2" s="40"/>
      <c r="V2" s="39"/>
      <c r="W2" s="40"/>
      <c r="X2" s="39"/>
      <c r="Y2" s="39"/>
      <c r="Z2" s="39"/>
      <c r="AA2" s="39"/>
      <c r="AB2" s="39"/>
      <c r="AC2" s="39"/>
      <c r="AD2" s="40"/>
      <c r="AE2" s="40"/>
      <c r="AF2" s="40"/>
      <c r="AG2" s="40"/>
      <c r="AH2" s="39"/>
    </row>
    <row r="3" spans="1:36" ht="23.25" customHeight="1">
      <c r="A3" s="38"/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J3" s="44" t="s">
        <v>79</v>
      </c>
    </row>
    <row r="4" spans="1:36" ht="23.25" customHeight="1">
      <c r="A4" s="38"/>
      <c r="B4" s="38"/>
      <c r="C4" s="38"/>
      <c r="D4" s="215" t="s">
        <v>38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J4" s="173"/>
    </row>
    <row r="5" spans="1:36" ht="21.75">
      <c r="A5" s="86"/>
      <c r="B5" s="86"/>
      <c r="C5" s="8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22" t="s">
        <v>85</v>
      </c>
      <c r="U5" s="222"/>
      <c r="V5" s="222"/>
      <c r="W5" s="222"/>
      <c r="X5" s="222"/>
      <c r="Y5" s="222"/>
      <c r="Z5" s="222"/>
      <c r="AA5" s="52"/>
      <c r="AB5" s="52"/>
      <c r="AC5" s="52"/>
      <c r="AD5" s="52"/>
      <c r="AE5" s="52"/>
      <c r="AF5" s="52"/>
      <c r="AG5" s="52"/>
      <c r="AH5" s="52"/>
      <c r="AI5" s="214"/>
      <c r="AJ5" s="52"/>
    </row>
    <row r="6" spans="1:36" ht="21.75" customHeight="1">
      <c r="A6" s="86"/>
      <c r="B6" s="86"/>
      <c r="C6" s="86"/>
      <c r="D6" s="52"/>
      <c r="E6" s="52"/>
      <c r="F6" s="52"/>
      <c r="G6" s="52"/>
      <c r="H6" s="52"/>
      <c r="I6" s="52"/>
      <c r="J6" s="52"/>
      <c r="K6" s="52"/>
      <c r="L6" s="46" t="s">
        <v>144</v>
      </c>
      <c r="M6" s="52"/>
      <c r="N6" s="46"/>
      <c r="O6" s="52"/>
      <c r="P6" s="52"/>
      <c r="Q6" s="52"/>
      <c r="R6" s="52"/>
      <c r="S6" s="52"/>
      <c r="T6" s="87"/>
      <c r="U6" s="87"/>
      <c r="V6" s="87"/>
      <c r="W6" s="87"/>
      <c r="X6" s="87"/>
      <c r="Y6" s="87"/>
      <c r="Z6" s="87"/>
      <c r="AA6" s="52"/>
      <c r="AB6" s="52"/>
      <c r="AC6" s="52"/>
      <c r="AD6" s="52"/>
      <c r="AE6" s="52"/>
      <c r="AF6" s="52"/>
      <c r="AG6" s="52"/>
      <c r="AH6" s="52"/>
      <c r="AJ6" s="52"/>
    </row>
    <row r="7" spans="1:36" ht="21.75" customHeight="1">
      <c r="A7" s="132"/>
      <c r="B7" s="132"/>
      <c r="C7" s="132"/>
      <c r="D7" s="45"/>
      <c r="E7" s="3"/>
      <c r="F7" s="3"/>
      <c r="G7" s="3"/>
      <c r="H7" s="46"/>
      <c r="I7" s="46"/>
      <c r="J7" s="46"/>
      <c r="K7" s="46"/>
      <c r="L7" s="46" t="s">
        <v>34</v>
      </c>
      <c r="M7" s="46"/>
      <c r="N7" s="68" t="s">
        <v>35</v>
      </c>
      <c r="O7" s="46"/>
      <c r="P7" s="46"/>
      <c r="Q7" s="46"/>
      <c r="R7" s="46"/>
      <c r="S7" s="46"/>
      <c r="T7" s="18"/>
      <c r="U7" s="46"/>
      <c r="V7" s="46" t="s">
        <v>34</v>
      </c>
      <c r="W7" s="46"/>
      <c r="X7" s="46" t="s">
        <v>187</v>
      </c>
      <c r="Y7" s="46"/>
      <c r="Z7" s="45" t="s">
        <v>86</v>
      </c>
      <c r="AA7" s="47"/>
      <c r="AB7" s="47"/>
      <c r="AC7" s="47"/>
      <c r="AD7" s="17"/>
      <c r="AE7" s="46"/>
      <c r="AF7" s="17"/>
      <c r="AG7" s="17"/>
      <c r="AH7" s="46"/>
      <c r="AJ7" s="16"/>
    </row>
    <row r="8" spans="1:36" ht="21.75" customHeight="1">
      <c r="A8" s="132"/>
      <c r="B8" s="132"/>
      <c r="C8" s="132"/>
      <c r="D8" s="45" t="s">
        <v>17</v>
      </c>
      <c r="E8" s="3"/>
      <c r="F8" s="3"/>
      <c r="G8" s="3"/>
      <c r="H8" s="46"/>
      <c r="I8" s="46"/>
      <c r="J8" s="46"/>
      <c r="K8" s="46"/>
      <c r="L8" s="46" t="s">
        <v>88</v>
      </c>
      <c r="M8" s="46"/>
      <c r="N8" s="87" t="s">
        <v>105</v>
      </c>
      <c r="O8" s="46"/>
      <c r="P8" s="46"/>
      <c r="Q8" s="46"/>
      <c r="R8" s="1" t="s">
        <v>42</v>
      </c>
      <c r="S8" s="46"/>
      <c r="T8" s="18" t="s">
        <v>63</v>
      </c>
      <c r="U8" s="46"/>
      <c r="V8" s="18" t="s">
        <v>64</v>
      </c>
      <c r="W8" s="46"/>
      <c r="X8" s="46" t="s">
        <v>188</v>
      </c>
      <c r="Y8" s="46"/>
      <c r="Z8" s="45" t="s">
        <v>87</v>
      </c>
      <c r="AA8" s="47"/>
      <c r="AB8" s="17"/>
      <c r="AC8" s="47"/>
      <c r="AD8" s="159" t="s">
        <v>177</v>
      </c>
      <c r="AE8" s="46"/>
      <c r="AF8" s="17" t="s">
        <v>55</v>
      </c>
      <c r="AG8" s="17"/>
      <c r="AH8" s="46" t="s">
        <v>88</v>
      </c>
      <c r="AJ8" s="16"/>
    </row>
    <row r="9" spans="1:36" ht="21.75" customHeight="1">
      <c r="A9" s="132"/>
      <c r="B9" s="132"/>
      <c r="C9" s="132"/>
      <c r="D9" s="46" t="s">
        <v>48</v>
      </c>
      <c r="E9" s="46"/>
      <c r="F9" s="46" t="s">
        <v>57</v>
      </c>
      <c r="G9" s="46"/>
      <c r="H9" s="46" t="s">
        <v>24</v>
      </c>
      <c r="I9" s="46"/>
      <c r="J9" s="46"/>
      <c r="K9" s="46"/>
      <c r="L9" s="46" t="s">
        <v>145</v>
      </c>
      <c r="M9" s="46"/>
      <c r="N9" s="46" t="s">
        <v>106</v>
      </c>
      <c r="O9" s="46"/>
      <c r="P9" s="46" t="s">
        <v>65</v>
      </c>
      <c r="Q9" s="46"/>
      <c r="R9" s="46" t="s">
        <v>30</v>
      </c>
      <c r="S9" s="46"/>
      <c r="T9" s="18" t="s">
        <v>45</v>
      </c>
      <c r="U9" s="46"/>
      <c r="V9" s="158" t="s">
        <v>242</v>
      </c>
      <c r="W9" s="46"/>
      <c r="X9" s="46" t="s">
        <v>189</v>
      </c>
      <c r="Y9" s="46"/>
      <c r="Z9" s="46" t="s">
        <v>89</v>
      </c>
      <c r="AA9" s="46"/>
      <c r="AB9" s="18"/>
      <c r="AC9" s="46"/>
      <c r="AD9" s="158" t="s">
        <v>178</v>
      </c>
      <c r="AE9" s="46"/>
      <c r="AF9" s="18" t="s">
        <v>25</v>
      </c>
      <c r="AG9" s="17"/>
      <c r="AH9" s="46" t="s">
        <v>90</v>
      </c>
      <c r="AJ9" s="46" t="s">
        <v>55</v>
      </c>
    </row>
    <row r="10" spans="1:36" ht="21.75" customHeight="1">
      <c r="A10" s="133"/>
      <c r="B10" s="128"/>
      <c r="C10" s="134"/>
      <c r="D10" s="49" t="s">
        <v>91</v>
      </c>
      <c r="E10" s="46"/>
      <c r="F10" s="49" t="s">
        <v>92</v>
      </c>
      <c r="G10" s="46"/>
      <c r="H10" s="49" t="s">
        <v>62</v>
      </c>
      <c r="I10" s="46"/>
      <c r="J10" s="27" t="s">
        <v>104</v>
      </c>
      <c r="K10" s="46"/>
      <c r="L10" s="49" t="s">
        <v>149</v>
      </c>
      <c r="M10" s="46"/>
      <c r="N10" s="49" t="s">
        <v>107</v>
      </c>
      <c r="O10" s="46"/>
      <c r="P10" s="49" t="s">
        <v>56</v>
      </c>
      <c r="Q10" s="46"/>
      <c r="R10" s="49" t="s">
        <v>46</v>
      </c>
      <c r="S10" s="46"/>
      <c r="T10" s="19" t="s">
        <v>0</v>
      </c>
      <c r="U10" s="46"/>
      <c r="V10" s="27" t="s">
        <v>82</v>
      </c>
      <c r="W10" s="46"/>
      <c r="X10" s="49" t="s">
        <v>217</v>
      </c>
      <c r="Y10" s="46"/>
      <c r="Z10" s="49" t="s">
        <v>16</v>
      </c>
      <c r="AA10" s="46"/>
      <c r="AB10" s="160" t="s">
        <v>86</v>
      </c>
      <c r="AC10" s="46"/>
      <c r="AD10" s="19" t="s">
        <v>179</v>
      </c>
      <c r="AE10" s="46"/>
      <c r="AF10" s="160" t="s">
        <v>170</v>
      </c>
      <c r="AG10" s="17"/>
      <c r="AH10" s="49" t="s">
        <v>93</v>
      </c>
      <c r="AJ10" s="49" t="s">
        <v>25</v>
      </c>
    </row>
    <row r="11" spans="1:36" ht="3.75" customHeight="1">
      <c r="A11" s="133"/>
      <c r="B11" s="133"/>
      <c r="C11" s="1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J11" s="134"/>
    </row>
    <row r="12" spans="1:36" ht="21.75">
      <c r="A12" s="88" t="s">
        <v>218</v>
      </c>
      <c r="B12" s="88"/>
      <c r="C12" s="88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J12" s="61"/>
    </row>
    <row r="13" spans="1:36" s="52" customFormat="1" ht="20.25" customHeight="1">
      <c r="A13" s="88" t="s">
        <v>219</v>
      </c>
      <c r="B13" s="88"/>
      <c r="C13" s="88"/>
      <c r="D13" s="61">
        <v>8611242.453</v>
      </c>
      <c r="E13" s="61"/>
      <c r="F13" s="61">
        <v>-2909249</v>
      </c>
      <c r="G13" s="61"/>
      <c r="H13" s="61">
        <v>57298909</v>
      </c>
      <c r="I13" s="61"/>
      <c r="J13" s="61">
        <v>3470021</v>
      </c>
      <c r="K13" s="61"/>
      <c r="L13" s="61">
        <v>3949783</v>
      </c>
      <c r="M13" s="61"/>
      <c r="N13" s="61">
        <v>-5159</v>
      </c>
      <c r="O13" s="61"/>
      <c r="P13" s="61">
        <v>929166</v>
      </c>
      <c r="Q13" s="61"/>
      <c r="R13" s="61">
        <v>82115694</v>
      </c>
      <c r="S13" s="61"/>
      <c r="T13" s="61">
        <v>13824515</v>
      </c>
      <c r="U13" s="61"/>
      <c r="V13" s="61">
        <v>-2819217</v>
      </c>
      <c r="W13" s="61"/>
      <c r="X13" s="61">
        <v>-11450507</v>
      </c>
      <c r="Y13" s="61"/>
      <c r="Z13" s="61">
        <f>SUM(T13:X13)</f>
        <v>-445209</v>
      </c>
      <c r="AA13" s="61"/>
      <c r="AB13" s="61">
        <f>SUM(D13:R13)+(Z13)</f>
        <v>153015198.453</v>
      </c>
      <c r="AC13" s="61"/>
      <c r="AD13" s="123">
        <v>15000000</v>
      </c>
      <c r="AE13" s="61"/>
      <c r="AF13" s="61">
        <f>SUM(AB13:AD13)</f>
        <v>168015198.453</v>
      </c>
      <c r="AG13" s="61"/>
      <c r="AH13" s="61">
        <v>58626658</v>
      </c>
      <c r="AJ13" s="61">
        <f>SUM(AF13:AH13)</f>
        <v>226641856.453</v>
      </c>
    </row>
    <row r="14" spans="1:36" s="52" customFormat="1" ht="20.25" customHeight="1">
      <c r="A14" s="52" t="s">
        <v>267</v>
      </c>
      <c r="B14" s="88"/>
      <c r="C14" s="88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51"/>
      <c r="AE14" s="22"/>
      <c r="AF14" s="51"/>
      <c r="AG14" s="22"/>
      <c r="AH14" s="22"/>
      <c r="AJ14" s="22"/>
    </row>
    <row r="15" spans="1:36" s="52" customFormat="1" ht="20.25" customHeight="1">
      <c r="A15" s="115" t="s">
        <v>247</v>
      </c>
      <c r="B15" s="88"/>
      <c r="C15" s="88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23"/>
      <c r="U15" s="22"/>
      <c r="V15" s="22"/>
      <c r="W15" s="22"/>
      <c r="X15" s="22"/>
      <c r="Y15" s="22"/>
      <c r="Z15" s="22"/>
      <c r="AA15" s="22"/>
      <c r="AB15" s="22"/>
      <c r="AC15" s="22"/>
      <c r="AD15" s="51"/>
      <c r="AE15" s="22"/>
      <c r="AF15" s="51"/>
      <c r="AG15" s="22"/>
      <c r="AH15" s="22"/>
      <c r="AJ15" s="22"/>
    </row>
    <row r="16" spans="1:36" s="52" customFormat="1" ht="20.25" customHeight="1">
      <c r="A16" s="175" t="s">
        <v>299</v>
      </c>
      <c r="B16" s="88"/>
      <c r="C16" s="88"/>
      <c r="D16" s="118">
        <v>0</v>
      </c>
      <c r="E16" s="22"/>
      <c r="F16" s="118">
        <v>0</v>
      </c>
      <c r="G16" s="22"/>
      <c r="H16" s="118">
        <v>0</v>
      </c>
      <c r="I16" s="22"/>
      <c r="J16" s="118">
        <v>0</v>
      </c>
      <c r="K16" s="22"/>
      <c r="L16" s="118">
        <v>0</v>
      </c>
      <c r="M16" s="22"/>
      <c r="N16" s="118">
        <v>0</v>
      </c>
      <c r="O16" s="22"/>
      <c r="P16" s="118">
        <v>0</v>
      </c>
      <c r="Q16" s="22"/>
      <c r="R16" s="118">
        <v>0</v>
      </c>
      <c r="S16" s="22"/>
      <c r="T16" s="118">
        <v>0</v>
      </c>
      <c r="U16" s="22"/>
      <c r="V16" s="118">
        <v>0</v>
      </c>
      <c r="W16" s="22"/>
      <c r="X16" s="118">
        <v>0</v>
      </c>
      <c r="Y16" s="22"/>
      <c r="Z16" s="118">
        <f>SUM(T16:X16)</f>
        <v>0</v>
      </c>
      <c r="AA16" s="22"/>
      <c r="AB16" s="118">
        <f>Z16+SUM(D16:R16)</f>
        <v>0</v>
      </c>
      <c r="AC16" s="22"/>
      <c r="AD16" s="118">
        <v>0</v>
      </c>
      <c r="AE16" s="22"/>
      <c r="AF16" s="118">
        <f>SUM(AB16:AD16)</f>
        <v>0</v>
      </c>
      <c r="AG16" s="22"/>
      <c r="AH16" s="118">
        <v>-82013</v>
      </c>
      <c r="AI16" s="143"/>
      <c r="AJ16" s="118">
        <f>SUM(AF16:AH16)</f>
        <v>-82013</v>
      </c>
    </row>
    <row r="17" spans="1:36" s="4" customFormat="1" ht="20.25" customHeight="1">
      <c r="A17" s="115" t="s">
        <v>248</v>
      </c>
      <c r="B17" s="58"/>
      <c r="C17" s="58"/>
      <c r="D17" s="121">
        <f>SUM(D16:D16)</f>
        <v>0</v>
      </c>
      <c r="E17" s="119"/>
      <c r="F17" s="121">
        <f>SUM(F16:F16)</f>
        <v>0</v>
      </c>
      <c r="G17" s="120"/>
      <c r="H17" s="121">
        <f>SUM(H16:H16)</f>
        <v>0</v>
      </c>
      <c r="I17" s="123"/>
      <c r="J17" s="121">
        <f>SUM(J16:J16)</f>
        <v>0</v>
      </c>
      <c r="K17" s="119"/>
      <c r="L17" s="121">
        <f>SUM(L16:L16)</f>
        <v>0</v>
      </c>
      <c r="M17" s="120"/>
      <c r="N17" s="121">
        <f>SUM(N16:N16)</f>
        <v>0</v>
      </c>
      <c r="O17" s="120"/>
      <c r="P17" s="121">
        <f>SUM(P16:P16)</f>
        <v>0</v>
      </c>
      <c r="Q17" s="120"/>
      <c r="R17" s="121">
        <f>SUM(R16:R16)</f>
        <v>0</v>
      </c>
      <c r="S17" s="119"/>
      <c r="T17" s="121">
        <f>SUM(T16:T16)</f>
        <v>0</v>
      </c>
      <c r="U17" s="119"/>
      <c r="V17" s="121">
        <f>SUM(V16:V16)</f>
        <v>0</v>
      </c>
      <c r="W17" s="114"/>
      <c r="X17" s="121">
        <f>SUM(X16:X16)</f>
        <v>0</v>
      </c>
      <c r="Y17" s="119"/>
      <c r="Z17" s="121">
        <f>SUM(Z16:Z16)</f>
        <v>0</v>
      </c>
      <c r="AA17" s="120"/>
      <c r="AB17" s="121">
        <f>SUM(AB16:AB16)</f>
        <v>0</v>
      </c>
      <c r="AC17" s="120"/>
      <c r="AD17" s="121">
        <f>SUM(AD16:AD16)</f>
        <v>0</v>
      </c>
      <c r="AE17" s="62"/>
      <c r="AF17" s="121">
        <f>SUM(AF16:AF16)</f>
        <v>0</v>
      </c>
      <c r="AG17" s="57"/>
      <c r="AH17" s="121">
        <f>SUM(AH16:AH16)</f>
        <v>-82013</v>
      </c>
      <c r="AI17" s="52"/>
      <c r="AJ17" s="121">
        <f>SUM(AJ16:AJ16)</f>
        <v>-82013</v>
      </c>
    </row>
    <row r="18" spans="1:36" s="4" customFormat="1" ht="20.25" customHeight="1">
      <c r="A18" s="89" t="s">
        <v>190</v>
      </c>
      <c r="B18" s="58"/>
      <c r="C18" s="58"/>
      <c r="D18" s="120"/>
      <c r="E18" s="119"/>
      <c r="F18" s="120"/>
      <c r="G18" s="120"/>
      <c r="H18" s="120"/>
      <c r="I18" s="120"/>
      <c r="J18" s="120"/>
      <c r="K18" s="119"/>
      <c r="L18" s="120"/>
      <c r="M18" s="120"/>
      <c r="N18" s="120"/>
      <c r="O18" s="120"/>
      <c r="P18" s="120"/>
      <c r="Q18" s="120"/>
      <c r="R18" s="120"/>
      <c r="S18" s="119"/>
      <c r="T18" s="120"/>
      <c r="U18" s="119"/>
      <c r="V18" s="120"/>
      <c r="W18" s="114"/>
      <c r="X18" s="120"/>
      <c r="Y18" s="119"/>
      <c r="Z18" s="120"/>
      <c r="AA18" s="120"/>
      <c r="AB18" s="120"/>
      <c r="AC18" s="120"/>
      <c r="AD18" s="120"/>
      <c r="AE18" s="62"/>
      <c r="AF18" s="113"/>
      <c r="AG18" s="57"/>
      <c r="AH18" s="113"/>
      <c r="AI18" s="52"/>
      <c r="AJ18" s="61"/>
    </row>
    <row r="19" spans="1:36" s="4" customFormat="1" ht="20.25" customHeight="1">
      <c r="A19" s="175" t="s">
        <v>259</v>
      </c>
      <c r="B19" s="58"/>
      <c r="C19" s="58"/>
      <c r="D19" s="113">
        <v>0</v>
      </c>
      <c r="E19" s="117"/>
      <c r="F19" s="113">
        <v>0</v>
      </c>
      <c r="G19" s="117"/>
      <c r="H19" s="113">
        <v>0</v>
      </c>
      <c r="I19" s="113"/>
      <c r="J19" s="113">
        <v>0</v>
      </c>
      <c r="K19" s="113"/>
      <c r="L19" s="113">
        <v>30960</v>
      </c>
      <c r="M19" s="113"/>
      <c r="N19" s="113">
        <v>0</v>
      </c>
      <c r="O19" s="113"/>
      <c r="P19" s="113">
        <v>0</v>
      </c>
      <c r="Q19" s="113"/>
      <c r="R19" s="113">
        <v>0</v>
      </c>
      <c r="S19" s="120"/>
      <c r="T19" s="113">
        <v>0</v>
      </c>
      <c r="U19" s="113"/>
      <c r="V19" s="113">
        <v>0</v>
      </c>
      <c r="W19" s="113"/>
      <c r="X19" s="113">
        <v>0</v>
      </c>
      <c r="Y19" s="113"/>
      <c r="Z19" s="113">
        <f>SUM(T19:X19)</f>
        <v>0</v>
      </c>
      <c r="AA19" s="120"/>
      <c r="AB19" s="113">
        <f>Z19+SUM(D19:R19)</f>
        <v>30960</v>
      </c>
      <c r="AC19" s="120"/>
      <c r="AD19" s="113">
        <v>0</v>
      </c>
      <c r="AE19" s="57"/>
      <c r="AF19" s="113">
        <f>SUM(AB19:AD19)</f>
        <v>30960</v>
      </c>
      <c r="AG19" s="113"/>
      <c r="AH19" s="113">
        <v>0</v>
      </c>
      <c r="AI19" s="113"/>
      <c r="AJ19" s="113">
        <f>SUM(AF19:AH19)</f>
        <v>30960</v>
      </c>
    </row>
    <row r="20" spans="1:36" s="4" customFormat="1" ht="20.25" customHeight="1">
      <c r="A20" s="175" t="s">
        <v>169</v>
      </c>
      <c r="B20" s="58"/>
      <c r="C20" s="58"/>
      <c r="D20" s="118">
        <v>0</v>
      </c>
      <c r="E20" s="113"/>
      <c r="F20" s="118">
        <v>0</v>
      </c>
      <c r="G20" s="113"/>
      <c r="H20" s="118">
        <v>0</v>
      </c>
      <c r="I20" s="113"/>
      <c r="J20" s="118">
        <v>0</v>
      </c>
      <c r="K20" s="113"/>
      <c r="L20" s="118">
        <v>0</v>
      </c>
      <c r="M20" s="113"/>
      <c r="N20" s="118">
        <v>0</v>
      </c>
      <c r="O20" s="113"/>
      <c r="P20" s="118">
        <v>0</v>
      </c>
      <c r="Q20" s="113"/>
      <c r="R20" s="118">
        <v>0</v>
      </c>
      <c r="S20" s="120"/>
      <c r="T20" s="118">
        <v>0</v>
      </c>
      <c r="U20" s="113"/>
      <c r="V20" s="118">
        <v>0</v>
      </c>
      <c r="W20" s="113"/>
      <c r="X20" s="118">
        <v>0</v>
      </c>
      <c r="Y20" s="113"/>
      <c r="Z20" s="118">
        <v>0</v>
      </c>
      <c r="AA20" s="120"/>
      <c r="AB20" s="118">
        <v>0</v>
      </c>
      <c r="AC20" s="120"/>
      <c r="AD20" s="118">
        <v>0</v>
      </c>
      <c r="AE20" s="57"/>
      <c r="AF20" s="118">
        <v>0</v>
      </c>
      <c r="AG20" s="113"/>
      <c r="AH20" s="118">
        <v>52806</v>
      </c>
      <c r="AI20" s="113"/>
      <c r="AJ20" s="118">
        <f>SUM(AF20:AH20)</f>
        <v>52806</v>
      </c>
    </row>
    <row r="21" spans="1:36" s="52" customFormat="1" ht="20.25" customHeight="1">
      <c r="A21" s="90" t="s">
        <v>96</v>
      </c>
      <c r="B21" s="161"/>
      <c r="C21" s="161"/>
      <c r="D21" s="113"/>
      <c r="E21" s="117"/>
      <c r="F21" s="113"/>
      <c r="G21" s="117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20"/>
      <c r="T21" s="113"/>
      <c r="U21" s="113"/>
      <c r="V21" s="113"/>
      <c r="W21" s="113"/>
      <c r="X21" s="113"/>
      <c r="Y21" s="113"/>
      <c r="Z21" s="113"/>
      <c r="AA21" s="120"/>
      <c r="AB21" s="113"/>
      <c r="AC21" s="120"/>
      <c r="AD21" s="113"/>
      <c r="AE21" s="57"/>
      <c r="AF21" s="113"/>
      <c r="AG21" s="57"/>
      <c r="AH21" s="113"/>
      <c r="AJ21" s="113"/>
    </row>
    <row r="22" spans="1:36" s="4" customFormat="1" ht="20.25" customHeight="1">
      <c r="A22" s="90" t="s">
        <v>150</v>
      </c>
      <c r="B22" s="58"/>
      <c r="C22" s="58"/>
      <c r="D22" s="121">
        <f>SUM(D18:D20)</f>
        <v>0</v>
      </c>
      <c r="E22" s="119"/>
      <c r="F22" s="121">
        <f>SUM(F18:F20)</f>
        <v>0</v>
      </c>
      <c r="G22" s="120"/>
      <c r="H22" s="121">
        <f>SUM(H18:H20)</f>
        <v>0</v>
      </c>
      <c r="I22" s="123"/>
      <c r="J22" s="121">
        <f>SUM(J18:J20)</f>
        <v>0</v>
      </c>
      <c r="K22" s="119"/>
      <c r="L22" s="121">
        <f>SUM(L18:L20)</f>
        <v>30960</v>
      </c>
      <c r="M22" s="120"/>
      <c r="N22" s="121">
        <f>SUM(N18:N20)</f>
        <v>0</v>
      </c>
      <c r="O22" s="120"/>
      <c r="P22" s="121">
        <f>SUM(P18:P20)</f>
        <v>0</v>
      </c>
      <c r="Q22" s="120"/>
      <c r="R22" s="121">
        <f>SUM(R18:R20)</f>
        <v>0</v>
      </c>
      <c r="S22" s="119"/>
      <c r="T22" s="121">
        <f>SUM(T18:T20)</f>
        <v>0</v>
      </c>
      <c r="U22" s="119"/>
      <c r="V22" s="121">
        <f>SUM(V18:V20)</f>
        <v>0</v>
      </c>
      <c r="W22" s="114"/>
      <c r="X22" s="121">
        <f>SUM(X18:X20)</f>
        <v>0</v>
      </c>
      <c r="Y22" s="119"/>
      <c r="Z22" s="121">
        <f>SUM(Z18:Z20)</f>
        <v>0</v>
      </c>
      <c r="AA22" s="120"/>
      <c r="AB22" s="121">
        <f>SUM(AB18:AB20)</f>
        <v>30960</v>
      </c>
      <c r="AC22" s="120"/>
      <c r="AD22" s="121">
        <f>SUM(AD18:AD20)</f>
        <v>0</v>
      </c>
      <c r="AE22" s="62"/>
      <c r="AF22" s="121">
        <f>SUM(AF18:AF20)</f>
        <v>30960</v>
      </c>
      <c r="AG22" s="57"/>
      <c r="AH22" s="121">
        <f>SUM(AH18:AH20)</f>
        <v>52806</v>
      </c>
      <c r="AI22" s="52"/>
      <c r="AJ22" s="121">
        <f>SUM(AJ18:AJ20)</f>
        <v>83766</v>
      </c>
    </row>
    <row r="23" spans="1:36" s="4" customFormat="1" ht="20.25" customHeight="1">
      <c r="A23" s="58" t="s">
        <v>97</v>
      </c>
      <c r="B23" s="58"/>
      <c r="C23" s="58"/>
      <c r="D23" s="120"/>
      <c r="E23" s="57"/>
      <c r="F23" s="120"/>
      <c r="G23" s="120"/>
      <c r="H23" s="120"/>
      <c r="I23" s="120"/>
      <c r="J23" s="120"/>
      <c r="K23" s="57"/>
      <c r="L23" s="120"/>
      <c r="M23" s="120"/>
      <c r="N23" s="120"/>
      <c r="O23" s="120"/>
      <c r="P23" s="120"/>
      <c r="Q23" s="120"/>
      <c r="R23" s="120"/>
      <c r="S23" s="57"/>
      <c r="T23" s="120"/>
      <c r="U23" s="57"/>
      <c r="V23" s="120"/>
      <c r="W23" s="55"/>
      <c r="X23" s="120"/>
      <c r="Y23" s="57"/>
      <c r="Z23" s="120"/>
      <c r="AA23" s="57"/>
      <c r="AB23" s="120"/>
      <c r="AC23" s="57"/>
      <c r="AD23" s="120"/>
      <c r="AE23" s="57"/>
      <c r="AF23" s="113"/>
      <c r="AG23" s="57"/>
      <c r="AH23" s="61"/>
      <c r="AI23" s="52"/>
      <c r="AJ23" s="61"/>
    </row>
    <row r="24" spans="1:36" s="4" customFormat="1" ht="20.25" customHeight="1">
      <c r="A24" s="58" t="s">
        <v>95</v>
      </c>
      <c r="B24" s="58"/>
      <c r="C24" s="58"/>
      <c r="D24" s="121">
        <f>SUM(D17,D22)</f>
        <v>0</v>
      </c>
      <c r="E24" s="57"/>
      <c r="F24" s="121">
        <f>SUM(F17,F22)</f>
        <v>0</v>
      </c>
      <c r="G24" s="120"/>
      <c r="H24" s="121">
        <f>SUM(H17,H22)</f>
        <v>0</v>
      </c>
      <c r="I24" s="123"/>
      <c r="J24" s="121">
        <f>SUM(J17,J22)</f>
        <v>0</v>
      </c>
      <c r="K24" s="57"/>
      <c r="L24" s="121">
        <f>SUM(L17,L22)</f>
        <v>30960</v>
      </c>
      <c r="M24" s="120"/>
      <c r="N24" s="121">
        <f>SUM(N17,N22)</f>
        <v>0</v>
      </c>
      <c r="O24" s="120"/>
      <c r="P24" s="121">
        <f>SUM(P17,P22)</f>
        <v>0</v>
      </c>
      <c r="Q24" s="120"/>
      <c r="R24" s="121">
        <f>SUM(R17,R22)</f>
        <v>0</v>
      </c>
      <c r="S24" s="57"/>
      <c r="T24" s="121">
        <f>SUM(T17,T22)</f>
        <v>0</v>
      </c>
      <c r="U24" s="57"/>
      <c r="V24" s="121">
        <f>SUM(V17,V22)</f>
        <v>0</v>
      </c>
      <c r="W24" s="55"/>
      <c r="X24" s="121">
        <f>SUM(X17,X22)</f>
        <v>0</v>
      </c>
      <c r="Y24" s="57"/>
      <c r="Z24" s="121">
        <f>SUM(Z17,Z22)</f>
        <v>0</v>
      </c>
      <c r="AA24" s="57"/>
      <c r="AB24" s="121">
        <f>Z24+SUM(D24:R24)+AD24</f>
        <v>30960</v>
      </c>
      <c r="AC24" s="57"/>
      <c r="AD24" s="121">
        <f>SUM(AD22)</f>
        <v>0</v>
      </c>
      <c r="AE24" s="57"/>
      <c r="AF24" s="121">
        <f>Z24+SUM(D24:R24)+AD24</f>
        <v>30960</v>
      </c>
      <c r="AG24" s="57"/>
      <c r="AH24" s="121">
        <f>SUM(AH17,AH22)</f>
        <v>-29207</v>
      </c>
      <c r="AI24" s="52"/>
      <c r="AJ24" s="121">
        <f>SUM(AF24:AH24)</f>
        <v>1753</v>
      </c>
    </row>
    <row r="25" spans="1:36" s="4" customFormat="1" ht="20.25" customHeight="1">
      <c r="A25" s="58" t="s">
        <v>163</v>
      </c>
      <c r="B25" s="58"/>
      <c r="C25" s="58"/>
      <c r="D25" s="120"/>
      <c r="E25" s="57"/>
      <c r="F25" s="120"/>
      <c r="G25" s="120"/>
      <c r="H25" s="120"/>
      <c r="I25" s="120"/>
      <c r="J25" s="120"/>
      <c r="K25" s="57"/>
      <c r="L25" s="120"/>
      <c r="M25" s="120"/>
      <c r="N25" s="120"/>
      <c r="O25" s="120"/>
      <c r="P25" s="120"/>
      <c r="Q25" s="120"/>
      <c r="R25" s="120"/>
      <c r="S25" s="57"/>
      <c r="T25" s="120"/>
      <c r="U25" s="57"/>
      <c r="V25" s="120"/>
      <c r="W25" s="55"/>
      <c r="X25" s="120"/>
      <c r="Y25" s="57"/>
      <c r="Z25" s="120"/>
      <c r="AA25" s="57"/>
      <c r="AB25" s="120"/>
      <c r="AC25" s="57"/>
      <c r="AD25" s="120"/>
      <c r="AE25" s="57"/>
      <c r="AF25" s="113"/>
      <c r="AG25" s="57"/>
      <c r="AH25" s="61"/>
      <c r="AI25" s="52"/>
      <c r="AJ25" s="61"/>
    </row>
    <row r="26" spans="1:36" s="56" customFormat="1" ht="20.25" customHeight="1">
      <c r="A26" s="53" t="s">
        <v>98</v>
      </c>
      <c r="B26" s="53"/>
      <c r="C26" s="53"/>
      <c r="D26" s="113">
        <v>0</v>
      </c>
      <c r="E26" s="117"/>
      <c r="F26" s="113">
        <v>0</v>
      </c>
      <c r="G26" s="117"/>
      <c r="H26" s="113">
        <v>0</v>
      </c>
      <c r="I26" s="113"/>
      <c r="J26" s="113">
        <v>0</v>
      </c>
      <c r="K26" s="113"/>
      <c r="L26" s="113">
        <v>0</v>
      </c>
      <c r="M26" s="113"/>
      <c r="N26" s="113">
        <v>0</v>
      </c>
      <c r="O26" s="113"/>
      <c r="P26" s="113">
        <v>0</v>
      </c>
      <c r="Q26" s="113"/>
      <c r="R26" s="113">
        <v>3048620</v>
      </c>
      <c r="S26" s="113"/>
      <c r="T26" s="113">
        <v>0</v>
      </c>
      <c r="U26" s="113"/>
      <c r="V26" s="113">
        <v>0</v>
      </c>
      <c r="W26" s="113"/>
      <c r="X26" s="113">
        <v>0</v>
      </c>
      <c r="Y26" s="113"/>
      <c r="Z26" s="113">
        <f>SUM(T26:X26)</f>
        <v>0</v>
      </c>
      <c r="AA26" s="113"/>
      <c r="AB26" s="113">
        <f>Z26+SUM(D26:R26)</f>
        <v>3048620</v>
      </c>
      <c r="AC26" s="113"/>
      <c r="AD26" s="113">
        <v>0</v>
      </c>
      <c r="AE26" s="113"/>
      <c r="AF26" s="113">
        <f>SUM(AB26:AD26)</f>
        <v>3048620</v>
      </c>
      <c r="AG26" s="113"/>
      <c r="AH26" s="113">
        <v>194236</v>
      </c>
      <c r="AI26" s="143"/>
      <c r="AJ26" s="113">
        <f>SUM(AF26:AH26)</f>
        <v>3242856</v>
      </c>
    </row>
    <row r="27" spans="1:36" s="56" customFormat="1" ht="20.25" customHeight="1">
      <c r="A27" s="53" t="s">
        <v>99</v>
      </c>
      <c r="B27" s="53"/>
      <c r="C27" s="53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6"/>
      <c r="S27" s="54"/>
      <c r="T27" s="117"/>
      <c r="U27" s="117"/>
      <c r="V27" s="117"/>
      <c r="W27" s="112"/>
      <c r="X27" s="117"/>
      <c r="Y27" s="117"/>
      <c r="Z27" s="117"/>
      <c r="AA27" s="54"/>
      <c r="AB27" s="117"/>
      <c r="AC27" s="54"/>
      <c r="AD27" s="117"/>
      <c r="AE27" s="54"/>
      <c r="AF27" s="113"/>
      <c r="AG27" s="54"/>
      <c r="AH27" s="113"/>
      <c r="AI27" s="143"/>
      <c r="AJ27" s="113"/>
    </row>
    <row r="28" spans="1:36" s="56" customFormat="1" ht="20.25" customHeight="1">
      <c r="A28" s="53" t="s">
        <v>243</v>
      </c>
      <c r="B28" s="53"/>
      <c r="C28" s="53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6"/>
      <c r="S28" s="54"/>
      <c r="T28" s="117"/>
      <c r="U28" s="117"/>
      <c r="V28" s="117"/>
      <c r="W28" s="112"/>
      <c r="X28" s="117"/>
      <c r="Y28" s="117"/>
      <c r="Z28" s="117"/>
      <c r="AA28" s="54"/>
      <c r="AB28" s="117"/>
      <c r="AC28" s="54"/>
      <c r="AD28" s="117"/>
      <c r="AE28" s="54"/>
      <c r="AF28" s="113"/>
      <c r="AG28" s="54"/>
      <c r="AH28" s="113"/>
      <c r="AI28" s="143"/>
      <c r="AJ28" s="113"/>
    </row>
    <row r="29" spans="1:36" s="56" customFormat="1" ht="20.25" customHeight="1">
      <c r="A29" s="53" t="s">
        <v>191</v>
      </c>
      <c r="B29" s="53"/>
      <c r="C29" s="53"/>
      <c r="D29" s="113">
        <v>0</v>
      </c>
      <c r="E29" s="117"/>
      <c r="F29" s="113">
        <v>0</v>
      </c>
      <c r="G29" s="117"/>
      <c r="H29" s="113">
        <v>0</v>
      </c>
      <c r="I29" s="113"/>
      <c r="J29" s="113">
        <v>0</v>
      </c>
      <c r="K29" s="117"/>
      <c r="L29" s="113">
        <v>0</v>
      </c>
      <c r="M29" s="117"/>
      <c r="N29" s="113">
        <v>0</v>
      </c>
      <c r="O29" s="117"/>
      <c r="P29" s="113">
        <v>0</v>
      </c>
      <c r="Q29" s="117"/>
      <c r="R29" s="116">
        <v>-1151</v>
      </c>
      <c r="S29" s="54"/>
      <c r="T29" s="113">
        <v>0</v>
      </c>
      <c r="U29" s="113"/>
      <c r="V29" s="113">
        <v>0</v>
      </c>
      <c r="W29" s="113"/>
      <c r="X29" s="113">
        <v>0</v>
      </c>
      <c r="Y29" s="113"/>
      <c r="Z29" s="113">
        <f>SUM(T29:X29)</f>
        <v>0</v>
      </c>
      <c r="AA29" s="54"/>
      <c r="AB29" s="113">
        <f>Z29+SUM(D29:R29)</f>
        <v>-1151</v>
      </c>
      <c r="AC29" s="54"/>
      <c r="AD29" s="113">
        <v>0</v>
      </c>
      <c r="AE29" s="54"/>
      <c r="AF29" s="113">
        <f>SUM(AB29:AD29)</f>
        <v>-1151</v>
      </c>
      <c r="AG29" s="54"/>
      <c r="AH29" s="113">
        <v>-3093</v>
      </c>
      <c r="AI29" s="143"/>
      <c r="AJ29" s="113">
        <f>SUM(AF29:AH29)</f>
        <v>-4244</v>
      </c>
    </row>
    <row r="30" spans="1:36" s="56" customFormat="1" ht="20.25" customHeight="1">
      <c r="A30" s="53" t="s">
        <v>117</v>
      </c>
      <c r="B30" s="53"/>
      <c r="C30" s="53"/>
      <c r="D30" s="118">
        <v>0</v>
      </c>
      <c r="E30" s="117"/>
      <c r="F30" s="118">
        <v>0</v>
      </c>
      <c r="G30" s="117"/>
      <c r="H30" s="118">
        <v>0</v>
      </c>
      <c r="I30" s="113"/>
      <c r="J30" s="118">
        <v>0</v>
      </c>
      <c r="K30" s="117"/>
      <c r="L30" s="118">
        <v>0</v>
      </c>
      <c r="M30" s="117"/>
      <c r="N30" s="118">
        <v>0</v>
      </c>
      <c r="O30" s="117"/>
      <c r="P30" s="118">
        <v>0</v>
      </c>
      <c r="Q30" s="117"/>
      <c r="R30" s="118">
        <v>0</v>
      </c>
      <c r="S30" s="117"/>
      <c r="T30" s="118">
        <v>0</v>
      </c>
      <c r="U30" s="117"/>
      <c r="V30" s="176">
        <v>739085</v>
      </c>
      <c r="W30" s="95"/>
      <c r="X30" s="176">
        <v>-4134758</v>
      </c>
      <c r="Y30" s="54"/>
      <c r="Z30" s="113">
        <f>SUM(T30:X30)</f>
        <v>-3395673</v>
      </c>
      <c r="AA30" s="54"/>
      <c r="AB30" s="113">
        <f>Z30+SUM(D30:R30)</f>
        <v>-3395673</v>
      </c>
      <c r="AC30" s="54"/>
      <c r="AD30" s="118">
        <v>0</v>
      </c>
      <c r="AE30" s="54"/>
      <c r="AF30" s="113">
        <f>SUM(AB30:AD30)</f>
        <v>-3395673</v>
      </c>
      <c r="AG30" s="54"/>
      <c r="AH30" s="118">
        <v>-1077736</v>
      </c>
      <c r="AI30" s="143"/>
      <c r="AJ30" s="118">
        <f>SUM(AF30:AH30)</f>
        <v>-4473409</v>
      </c>
    </row>
    <row r="31" spans="1:36" s="4" customFormat="1" ht="20.25" customHeight="1">
      <c r="A31" s="58" t="s">
        <v>164</v>
      </c>
      <c r="B31" s="58"/>
      <c r="C31" s="58"/>
      <c r="D31" s="139">
        <f>SUM(D25:D30)</f>
        <v>0</v>
      </c>
      <c r="E31" s="120"/>
      <c r="F31" s="139">
        <f>SUM(F25:F30)</f>
        <v>0</v>
      </c>
      <c r="G31" s="120"/>
      <c r="H31" s="139">
        <f>SUM(H25:H30)</f>
        <v>0</v>
      </c>
      <c r="I31" s="123"/>
      <c r="J31" s="139">
        <f>SUM(J25:J30)</f>
        <v>0</v>
      </c>
      <c r="K31" s="120"/>
      <c r="L31" s="139">
        <f>SUM(L25:L30)</f>
        <v>0</v>
      </c>
      <c r="M31" s="120"/>
      <c r="N31" s="139">
        <f>SUM(N25:N30)</f>
        <v>0</v>
      </c>
      <c r="O31" s="120"/>
      <c r="P31" s="139">
        <f>SUM(P25:P30)</f>
        <v>0</v>
      </c>
      <c r="Q31" s="120"/>
      <c r="R31" s="139">
        <f>SUM(R25:R30)</f>
        <v>3047469</v>
      </c>
      <c r="S31" s="59"/>
      <c r="T31" s="139">
        <f>SUM(T25:T30)</f>
        <v>0</v>
      </c>
      <c r="U31" s="120"/>
      <c r="V31" s="139">
        <f>SUM(V25:V30)</f>
        <v>739085</v>
      </c>
      <c r="W31" s="64"/>
      <c r="X31" s="139">
        <f>SUM(X25:X30)</f>
        <v>-4134758</v>
      </c>
      <c r="Y31" s="59"/>
      <c r="Z31" s="139">
        <f>SUM(T31:X31)</f>
        <v>-3395673</v>
      </c>
      <c r="AA31" s="59"/>
      <c r="AB31" s="139">
        <f>SUM(AB25:AB30)</f>
        <v>-348204</v>
      </c>
      <c r="AC31" s="59"/>
      <c r="AD31" s="139">
        <v>0</v>
      </c>
      <c r="AE31" s="59"/>
      <c r="AF31" s="139">
        <f>Z31+SUM(D31:R31)+AD31</f>
        <v>-348204</v>
      </c>
      <c r="AG31" s="59"/>
      <c r="AH31" s="139">
        <f>SUM(AH25:AH30)</f>
        <v>-886593</v>
      </c>
      <c r="AI31" s="52"/>
      <c r="AJ31" s="139">
        <f>SUM(AF31:AH31)</f>
        <v>-1234797</v>
      </c>
    </row>
    <row r="32" spans="1:36" s="56" customFormat="1" ht="20.25" customHeight="1">
      <c r="A32" s="53" t="s">
        <v>244</v>
      </c>
      <c r="B32" s="155"/>
      <c r="C32" s="53"/>
      <c r="D32" s="118">
        <v>0</v>
      </c>
      <c r="E32" s="117"/>
      <c r="F32" s="118">
        <v>0</v>
      </c>
      <c r="G32" s="117"/>
      <c r="H32" s="118">
        <v>0</v>
      </c>
      <c r="I32" s="113"/>
      <c r="J32" s="118">
        <v>0</v>
      </c>
      <c r="K32" s="117"/>
      <c r="L32" s="118">
        <v>0</v>
      </c>
      <c r="M32" s="117"/>
      <c r="N32" s="118">
        <v>0</v>
      </c>
      <c r="O32" s="117"/>
      <c r="P32" s="118">
        <v>0</v>
      </c>
      <c r="Q32" s="117"/>
      <c r="R32" s="118">
        <v>-302634</v>
      </c>
      <c r="S32" s="65"/>
      <c r="T32" s="118">
        <v>0</v>
      </c>
      <c r="U32" s="117"/>
      <c r="V32" s="118">
        <v>0</v>
      </c>
      <c r="W32" s="91"/>
      <c r="X32" s="118">
        <v>0</v>
      </c>
      <c r="Y32" s="65"/>
      <c r="Z32" s="118">
        <f>SUM(T32:X32)</f>
        <v>0</v>
      </c>
      <c r="AA32" s="65"/>
      <c r="AB32" s="118">
        <f>Z32+SUM(D32:R32)+AD32</f>
        <v>-302634</v>
      </c>
      <c r="AC32" s="65"/>
      <c r="AD32" s="118">
        <v>0</v>
      </c>
      <c r="AE32" s="65"/>
      <c r="AF32" s="118">
        <f>Z32+SUM(D32:R32)+AD32</f>
        <v>-302634</v>
      </c>
      <c r="AG32" s="65"/>
      <c r="AH32" s="118">
        <v>0</v>
      </c>
      <c r="AI32" s="143"/>
      <c r="AJ32" s="118">
        <f>SUM(AF32:AH32)</f>
        <v>-302634</v>
      </c>
    </row>
    <row r="33" spans="1:36" s="52" customFormat="1" ht="20.25" customHeight="1" thickBot="1">
      <c r="A33" s="88" t="s">
        <v>220</v>
      </c>
      <c r="B33" s="88"/>
      <c r="C33" s="88"/>
      <c r="D33" s="60">
        <f>D13+D31+D24+D32</f>
        <v>8611242.453</v>
      </c>
      <c r="E33" s="63"/>
      <c r="F33" s="60">
        <f>F13+F31+F24+F32</f>
        <v>-2909249</v>
      </c>
      <c r="G33" s="63"/>
      <c r="H33" s="60">
        <f>H13+H31+H24+H32</f>
        <v>57298909</v>
      </c>
      <c r="I33" s="63"/>
      <c r="J33" s="60">
        <f>J13+J31+J24+J32</f>
        <v>3470021</v>
      </c>
      <c r="K33" s="63"/>
      <c r="L33" s="60">
        <f>L13+L31+L24+L32</f>
        <v>3980743</v>
      </c>
      <c r="M33" s="63"/>
      <c r="N33" s="60">
        <f>N13+N31+N24+N32</f>
        <v>-5159</v>
      </c>
      <c r="O33" s="63"/>
      <c r="P33" s="60">
        <f>P13+P31+P24+P32</f>
        <v>929166</v>
      </c>
      <c r="Q33" s="63"/>
      <c r="R33" s="60">
        <f>R13+R31+R24+R32</f>
        <v>84860529</v>
      </c>
      <c r="S33" s="63"/>
      <c r="T33" s="60">
        <f>T13+T31+T24+T32</f>
        <v>13824515</v>
      </c>
      <c r="U33" s="63"/>
      <c r="V33" s="60">
        <f>V13+V31+V24+V32</f>
        <v>-2080132</v>
      </c>
      <c r="W33" s="63"/>
      <c r="X33" s="60">
        <f>X13+X31+X24+X32</f>
        <v>-15585265</v>
      </c>
      <c r="Y33" s="63"/>
      <c r="Z33" s="60">
        <f>Z13+Z31+Z24+Z32</f>
        <v>-3840882</v>
      </c>
      <c r="AA33" s="63"/>
      <c r="AB33" s="60">
        <f>AB13+AB31+AB24+AB32</f>
        <v>152395320.453</v>
      </c>
      <c r="AC33" s="63"/>
      <c r="AD33" s="60">
        <f>AD13+AD31+AD24+AD32</f>
        <v>15000000</v>
      </c>
      <c r="AE33" s="63"/>
      <c r="AF33" s="60">
        <f>Z33+SUM(D33:R33)+AD33</f>
        <v>167395320.453</v>
      </c>
      <c r="AG33" s="61"/>
      <c r="AH33" s="60">
        <f>AH13+AH31+AH24+AH32</f>
        <v>57710858</v>
      </c>
      <c r="AJ33" s="60">
        <f>AJ13+AJ31+AJ24+AJ32</f>
        <v>225106178.453</v>
      </c>
    </row>
    <row r="34" ht="21" customHeight="1" thickTop="1"/>
  </sheetData>
  <sheetProtection/>
  <mergeCells count="2">
    <mergeCell ref="D4:AH4"/>
    <mergeCell ref="T5:Z5"/>
  </mergeCells>
  <printOptions/>
  <pageMargins left="0.8" right="0.43" top="0.48" bottom="0.5" header="0.5" footer="0.5"/>
  <pageSetup firstPageNumber="12" useFirstPageNumber="1" fitToHeight="1" fitToWidth="1" horizontalDpi="600" verticalDpi="600" orientation="landscape" paperSize="9" scale="50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SheetLayoutView="85" zoomScalePageLayoutView="0" workbookViewId="0" topLeftCell="A1">
      <selection activeCell="A1" sqref="A1"/>
    </sheetView>
  </sheetViews>
  <sheetFormatPr defaultColWidth="9.140625" defaultRowHeight="22.5" customHeight="1"/>
  <cols>
    <col min="1" max="1" width="61.57421875" style="31" bestFit="1" customWidth="1"/>
    <col min="2" max="2" width="9.57421875" style="31" bestFit="1" customWidth="1"/>
    <col min="3" max="3" width="2.7109375" style="31" customWidth="1"/>
    <col min="4" max="4" width="16.7109375" style="31" customWidth="1"/>
    <col min="5" max="5" width="2.140625" style="31" customWidth="1"/>
    <col min="6" max="6" width="16.7109375" style="31" customWidth="1"/>
    <col min="7" max="7" width="2.140625" style="31" customWidth="1"/>
    <col min="8" max="8" width="16.7109375" style="31" customWidth="1"/>
    <col min="9" max="9" width="2.140625" style="31" customWidth="1"/>
    <col min="10" max="10" width="16.7109375" style="31" customWidth="1"/>
    <col min="11" max="11" width="2.140625" style="31" customWidth="1"/>
    <col min="12" max="12" width="16.7109375" style="31" customWidth="1"/>
    <col min="13" max="13" width="2.140625" style="31" customWidth="1"/>
    <col min="14" max="14" width="16.7109375" style="31" customWidth="1"/>
    <col min="15" max="15" width="2.140625" style="31" customWidth="1"/>
    <col min="16" max="16" width="16.7109375" style="31" customWidth="1"/>
    <col min="17" max="17" width="2.140625" style="31" customWidth="1"/>
    <col min="18" max="18" width="16.7109375" style="31" customWidth="1"/>
    <col min="19" max="19" width="2.140625" style="31" customWidth="1"/>
    <col min="20" max="20" width="16.7109375" style="31" customWidth="1"/>
    <col min="21" max="21" width="2.140625" style="31" customWidth="1"/>
    <col min="22" max="22" width="16.7109375" style="31" customWidth="1"/>
    <col min="23" max="16384" width="9.140625" style="31" customWidth="1"/>
  </cols>
  <sheetData>
    <row r="1" spans="1:21" ht="24.75" customHeight="1">
      <c r="A1" s="42" t="s">
        <v>72</v>
      </c>
      <c r="B1" s="42"/>
      <c r="C1" s="42"/>
      <c r="D1" s="43"/>
      <c r="E1" s="42"/>
      <c r="G1" s="42"/>
      <c r="H1" s="42"/>
      <c r="I1" s="42"/>
      <c r="J1" s="42"/>
      <c r="K1" s="42"/>
      <c r="L1" s="42"/>
      <c r="M1" s="42"/>
      <c r="N1" s="42"/>
      <c r="O1" s="42"/>
      <c r="Q1" s="42"/>
      <c r="U1" s="42"/>
    </row>
    <row r="2" spans="1:21" ht="24.75" customHeight="1">
      <c r="A2" s="42" t="s">
        <v>162</v>
      </c>
      <c r="B2" s="42"/>
      <c r="C2" s="42"/>
      <c r="D2" s="43"/>
      <c r="E2" s="42"/>
      <c r="G2" s="42"/>
      <c r="H2" s="42"/>
      <c r="I2" s="42"/>
      <c r="J2" s="42"/>
      <c r="K2" s="42"/>
      <c r="L2" s="42"/>
      <c r="M2" s="42"/>
      <c r="N2" s="42"/>
      <c r="O2" s="42"/>
      <c r="Q2" s="42"/>
      <c r="U2" s="42"/>
    </row>
    <row r="3" spans="1:22" ht="21.75" customHeight="1">
      <c r="A3" s="66"/>
      <c r="B3" s="66"/>
      <c r="C3" s="66"/>
      <c r="D3" s="74"/>
      <c r="E3" s="162"/>
      <c r="F3" s="3"/>
      <c r="G3" s="162"/>
      <c r="H3" s="162"/>
      <c r="I3" s="162"/>
      <c r="J3" s="162"/>
      <c r="K3" s="162"/>
      <c r="L3" s="162"/>
      <c r="M3" s="162"/>
      <c r="N3" s="162"/>
      <c r="O3" s="162"/>
      <c r="P3" s="3"/>
      <c r="Q3" s="162"/>
      <c r="R3" s="3"/>
      <c r="S3" s="3"/>
      <c r="T3" s="3"/>
      <c r="U3" s="162"/>
      <c r="V3" s="44" t="s">
        <v>79</v>
      </c>
    </row>
    <row r="4" spans="1:22" ht="21.75" customHeight="1">
      <c r="A4" s="67"/>
      <c r="B4" s="67"/>
      <c r="C4" s="67"/>
      <c r="D4" s="215" t="s">
        <v>36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</row>
    <row r="5" spans="1:22" ht="21.75" customHeight="1">
      <c r="A5" s="67"/>
      <c r="B5" s="67"/>
      <c r="C5" s="67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223" t="s">
        <v>85</v>
      </c>
      <c r="Q5" s="223"/>
      <c r="R5" s="223"/>
      <c r="S5" s="87"/>
      <c r="T5" s="87"/>
      <c r="U5" s="76"/>
      <c r="V5" s="16"/>
    </row>
    <row r="6" spans="1:22" ht="21.75" customHeight="1">
      <c r="A6" s="67"/>
      <c r="B6" s="67"/>
      <c r="C6" s="67"/>
      <c r="D6" s="76"/>
      <c r="E6" s="76"/>
      <c r="F6" s="76"/>
      <c r="G6" s="76"/>
      <c r="H6" s="76"/>
      <c r="I6" s="76"/>
      <c r="J6" s="68" t="s">
        <v>35</v>
      </c>
      <c r="K6" s="76"/>
      <c r="L6" s="76"/>
      <c r="M6" s="76"/>
      <c r="N6" s="76"/>
      <c r="O6" s="76"/>
      <c r="P6" s="76"/>
      <c r="Q6" s="76"/>
      <c r="R6" s="68" t="s">
        <v>86</v>
      </c>
      <c r="S6" s="68"/>
      <c r="T6" s="68"/>
      <c r="U6" s="76"/>
      <c r="V6" s="16"/>
    </row>
    <row r="7" spans="1:22" ht="21.75" customHeight="1">
      <c r="A7" s="48"/>
      <c r="B7" s="48"/>
      <c r="C7" s="48"/>
      <c r="D7" s="46" t="s">
        <v>17</v>
      </c>
      <c r="E7" s="46"/>
      <c r="F7" s="46"/>
      <c r="G7" s="76"/>
      <c r="H7" s="76"/>
      <c r="I7" s="76"/>
      <c r="J7" s="87" t="s">
        <v>105</v>
      </c>
      <c r="K7" s="76"/>
      <c r="L7" s="76"/>
      <c r="M7" s="76"/>
      <c r="N7" s="163" t="s">
        <v>42</v>
      </c>
      <c r="O7" s="76"/>
      <c r="P7" s="18" t="s">
        <v>63</v>
      </c>
      <c r="Q7" s="18"/>
      <c r="R7" s="45" t="s">
        <v>87</v>
      </c>
      <c r="S7" s="45"/>
      <c r="T7" s="68" t="s">
        <v>177</v>
      </c>
      <c r="U7" s="46"/>
      <c r="V7" s="16"/>
    </row>
    <row r="8" spans="1:22" ht="21.75" customHeight="1">
      <c r="A8" s="48"/>
      <c r="B8" s="48"/>
      <c r="C8" s="48"/>
      <c r="D8" s="46" t="s">
        <v>48</v>
      </c>
      <c r="E8" s="46"/>
      <c r="F8" s="46" t="s">
        <v>24</v>
      </c>
      <c r="G8" s="46"/>
      <c r="H8" s="46"/>
      <c r="I8" s="46"/>
      <c r="J8" s="46" t="s">
        <v>106</v>
      </c>
      <c r="K8" s="46"/>
      <c r="L8" s="46" t="s">
        <v>65</v>
      </c>
      <c r="M8" s="46"/>
      <c r="N8" s="46" t="s">
        <v>30</v>
      </c>
      <c r="O8" s="46"/>
      <c r="P8" s="18" t="s">
        <v>45</v>
      </c>
      <c r="Q8" s="18"/>
      <c r="R8" s="46" t="s">
        <v>89</v>
      </c>
      <c r="S8" s="46"/>
      <c r="T8" s="45" t="s">
        <v>178</v>
      </c>
      <c r="U8" s="46"/>
      <c r="V8" s="46" t="s">
        <v>55</v>
      </c>
    </row>
    <row r="9" spans="1:22" ht="21.75" customHeight="1">
      <c r="A9" s="69"/>
      <c r="B9" s="128" t="s">
        <v>1</v>
      </c>
      <c r="C9" s="128"/>
      <c r="D9" s="49" t="s">
        <v>91</v>
      </c>
      <c r="E9" s="156"/>
      <c r="F9" s="49" t="s">
        <v>100</v>
      </c>
      <c r="G9" s="156"/>
      <c r="H9" s="27" t="s">
        <v>104</v>
      </c>
      <c r="I9" s="137"/>
      <c r="J9" s="49" t="s">
        <v>107</v>
      </c>
      <c r="K9" s="156"/>
      <c r="L9" s="49" t="s">
        <v>56</v>
      </c>
      <c r="M9" s="156"/>
      <c r="N9" s="49" t="s">
        <v>46</v>
      </c>
      <c r="O9" s="156"/>
      <c r="P9" s="19" t="s">
        <v>0</v>
      </c>
      <c r="Q9" s="18"/>
      <c r="R9" s="49" t="s">
        <v>16</v>
      </c>
      <c r="S9" s="46"/>
      <c r="T9" s="49" t="s">
        <v>179</v>
      </c>
      <c r="U9" s="156"/>
      <c r="V9" s="49" t="s">
        <v>25</v>
      </c>
    </row>
    <row r="10" spans="1:22" ht="22.5" customHeight="1">
      <c r="A10" s="135" t="s">
        <v>218</v>
      </c>
      <c r="B10" s="135"/>
      <c r="C10" s="2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2.5" customHeight="1">
      <c r="A11" s="138" t="s">
        <v>219</v>
      </c>
      <c r="B11" s="138"/>
      <c r="C11" s="26"/>
      <c r="D11" s="8">
        <v>8611242</v>
      </c>
      <c r="E11" s="8"/>
      <c r="F11" s="8">
        <v>56408882</v>
      </c>
      <c r="G11" s="8"/>
      <c r="H11" s="8">
        <v>3470021</v>
      </c>
      <c r="I11" s="8"/>
      <c r="J11" s="8">
        <v>490423</v>
      </c>
      <c r="K11" s="8"/>
      <c r="L11" s="8">
        <v>929166</v>
      </c>
      <c r="M11" s="8"/>
      <c r="N11" s="8">
        <v>45171051</v>
      </c>
      <c r="O11" s="8"/>
      <c r="P11" s="8">
        <v>2822384</v>
      </c>
      <c r="Q11" s="8"/>
      <c r="R11" s="8">
        <f>SUM(P11:Q11)</f>
        <v>2822384</v>
      </c>
      <c r="S11" s="8"/>
      <c r="T11" s="123">
        <v>15000000</v>
      </c>
      <c r="U11" s="8"/>
      <c r="V11" s="8">
        <f>SUM(D11:N11,R11:T11)</f>
        <v>132903169</v>
      </c>
    </row>
    <row r="12" spans="1:22" ht="22.5" customHeight="1">
      <c r="A12" s="26" t="s">
        <v>163</v>
      </c>
      <c r="B12" s="26"/>
      <c r="C12" s="2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20"/>
      <c r="R12" s="20"/>
      <c r="S12" s="20"/>
      <c r="T12" s="22"/>
      <c r="U12" s="20"/>
      <c r="V12" s="122"/>
    </row>
    <row r="13" spans="1:22" ht="22.5" customHeight="1">
      <c r="A13" s="28" t="s">
        <v>98</v>
      </c>
      <c r="B13" s="28"/>
      <c r="C13" s="130"/>
      <c r="D13" s="118">
        <v>0</v>
      </c>
      <c r="E13" s="71"/>
      <c r="F13" s="118">
        <v>0</v>
      </c>
      <c r="G13" s="71"/>
      <c r="H13" s="118">
        <v>0</v>
      </c>
      <c r="I13" s="117"/>
      <c r="J13" s="118">
        <v>0</v>
      </c>
      <c r="K13" s="71"/>
      <c r="L13" s="118">
        <v>0</v>
      </c>
      <c r="M13" s="117"/>
      <c r="N13" s="118">
        <v>1625116</v>
      </c>
      <c r="O13" s="71"/>
      <c r="P13" s="118">
        <v>0</v>
      </c>
      <c r="Q13" s="117"/>
      <c r="R13" s="118">
        <v>0</v>
      </c>
      <c r="S13" s="113"/>
      <c r="T13" s="124">
        <v>0</v>
      </c>
      <c r="U13" s="71"/>
      <c r="V13" s="118">
        <f>SUM(D13:N13,R13:T13)</f>
        <v>1625116</v>
      </c>
    </row>
    <row r="14" spans="1:22" ht="22.5" customHeight="1">
      <c r="A14" s="136" t="s">
        <v>164</v>
      </c>
      <c r="B14" s="136"/>
      <c r="C14" s="26"/>
      <c r="D14" s="139">
        <f>SUM(D13)</f>
        <v>0</v>
      </c>
      <c r="E14" s="20"/>
      <c r="F14" s="139">
        <f>SUM(F13)</f>
        <v>0</v>
      </c>
      <c r="G14" s="20"/>
      <c r="H14" s="139">
        <f>SUM(H13)</f>
        <v>0</v>
      </c>
      <c r="I14" s="20"/>
      <c r="J14" s="139">
        <f>SUM(J13)</f>
        <v>0</v>
      </c>
      <c r="K14" s="20"/>
      <c r="L14" s="139">
        <f>SUM(L13)</f>
        <v>0</v>
      </c>
      <c r="M14" s="20"/>
      <c r="N14" s="139">
        <f>SUM(N13)</f>
        <v>1625116</v>
      </c>
      <c r="O14" s="20"/>
      <c r="P14" s="139">
        <f>SUM(P13)</f>
        <v>0</v>
      </c>
      <c r="Q14" s="20"/>
      <c r="R14" s="139">
        <f>SUM(R13)</f>
        <v>0</v>
      </c>
      <c r="S14" s="123"/>
      <c r="T14" s="139">
        <v>0</v>
      </c>
      <c r="U14" s="20"/>
      <c r="V14" s="139">
        <f>SUM(D14:N14,R14:T14)</f>
        <v>1625116</v>
      </c>
    </row>
    <row r="15" spans="1:22" ht="22.5" customHeight="1">
      <c r="A15" s="147" t="s">
        <v>237</v>
      </c>
      <c r="B15" s="136"/>
      <c r="C15" s="26"/>
      <c r="D15" s="123"/>
      <c r="E15" s="20"/>
      <c r="F15" s="123"/>
      <c r="G15" s="20"/>
      <c r="H15" s="123"/>
      <c r="I15" s="20"/>
      <c r="J15" s="123"/>
      <c r="K15" s="20"/>
      <c r="L15" s="123"/>
      <c r="M15" s="20"/>
      <c r="N15" s="123"/>
      <c r="O15" s="20"/>
      <c r="P15" s="123"/>
      <c r="Q15" s="20"/>
      <c r="R15" s="123"/>
      <c r="S15" s="123"/>
      <c r="T15" s="123"/>
      <c r="U15" s="20"/>
      <c r="V15" s="123"/>
    </row>
    <row r="16" spans="1:22" ht="22.5" customHeight="1">
      <c r="A16" s="194" t="s">
        <v>238</v>
      </c>
      <c r="B16" s="145"/>
      <c r="C16" s="26"/>
      <c r="D16" s="121">
        <v>0</v>
      </c>
      <c r="E16" s="20"/>
      <c r="F16" s="121">
        <v>0</v>
      </c>
      <c r="G16" s="20"/>
      <c r="H16" s="121">
        <v>0</v>
      </c>
      <c r="I16" s="20"/>
      <c r="J16" s="118">
        <v>0</v>
      </c>
      <c r="K16" s="20"/>
      <c r="L16" s="121">
        <v>0</v>
      </c>
      <c r="M16" s="20"/>
      <c r="N16" s="124">
        <v>-302634</v>
      </c>
      <c r="O16" s="20"/>
      <c r="P16" s="118">
        <v>0</v>
      </c>
      <c r="Q16" s="20"/>
      <c r="R16" s="118">
        <v>0</v>
      </c>
      <c r="S16" s="123"/>
      <c r="T16" s="118">
        <v>0</v>
      </c>
      <c r="U16" s="20"/>
      <c r="V16" s="118">
        <f>SUM(D16:N16,R16:T16)</f>
        <v>-302634</v>
      </c>
    </row>
    <row r="17" spans="1:22" ht="22.5" customHeight="1" thickBot="1">
      <c r="A17" s="26" t="s">
        <v>220</v>
      </c>
      <c r="B17" s="26"/>
      <c r="C17" s="26"/>
      <c r="D17" s="140">
        <f>SUM(D11:D13)</f>
        <v>8611242</v>
      </c>
      <c r="E17" s="20"/>
      <c r="F17" s="140">
        <f>SUM(F11:F13)</f>
        <v>56408882</v>
      </c>
      <c r="G17" s="20"/>
      <c r="H17" s="140">
        <f>SUM(H11:H13)</f>
        <v>3470021</v>
      </c>
      <c r="I17" s="20"/>
      <c r="J17" s="140">
        <f>SUM(J11:J13)</f>
        <v>490423</v>
      </c>
      <c r="K17" s="20"/>
      <c r="L17" s="140">
        <f>SUM(L11:L13)</f>
        <v>929166</v>
      </c>
      <c r="M17" s="20"/>
      <c r="N17" s="140">
        <f>SUM(N11:N13)+N16</f>
        <v>46493533</v>
      </c>
      <c r="O17" s="20"/>
      <c r="P17" s="140">
        <f>SUM(P11:P13)</f>
        <v>2822384</v>
      </c>
      <c r="Q17" s="20"/>
      <c r="R17" s="140">
        <f>SUM(R11:R13)</f>
        <v>2822384</v>
      </c>
      <c r="S17" s="157"/>
      <c r="T17" s="140">
        <f>T11+T14+T16</f>
        <v>15000000</v>
      </c>
      <c r="U17" s="20"/>
      <c r="V17" s="140">
        <f>SUM(D17:N17,R17:T17)</f>
        <v>134225651</v>
      </c>
    </row>
    <row r="18" spans="4:22" ht="22.5" customHeight="1" thickTop="1">
      <c r="D18" s="177"/>
      <c r="F18" s="177"/>
      <c r="H18" s="177"/>
      <c r="J18" s="177"/>
      <c r="L18" s="177"/>
      <c r="N18" s="177"/>
      <c r="P18" s="177"/>
      <c r="R18" s="177"/>
      <c r="T18" s="177"/>
      <c r="V18" s="177"/>
    </row>
    <row r="19" spans="1:22" ht="22.5" customHeight="1">
      <c r="A19" s="135" t="s">
        <v>263</v>
      </c>
      <c r="B19" s="135"/>
      <c r="C19" s="2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2.5" customHeight="1">
      <c r="A20" s="138" t="s">
        <v>274</v>
      </c>
      <c r="B20" s="138"/>
      <c r="C20" s="26"/>
      <c r="D20" s="8">
        <v>8611242</v>
      </c>
      <c r="E20" s="8"/>
      <c r="F20" s="8">
        <v>56408882</v>
      </c>
      <c r="G20" s="8"/>
      <c r="H20" s="8">
        <v>3470021</v>
      </c>
      <c r="I20" s="8"/>
      <c r="J20" s="8">
        <v>490423</v>
      </c>
      <c r="K20" s="8"/>
      <c r="L20" s="8">
        <v>929166</v>
      </c>
      <c r="M20" s="8"/>
      <c r="N20" s="8">
        <v>53296242</v>
      </c>
      <c r="O20" s="8"/>
      <c r="P20" s="8">
        <v>2821928</v>
      </c>
      <c r="Q20" s="8"/>
      <c r="R20" s="8">
        <f>SUM(P20:Q20)</f>
        <v>2821928</v>
      </c>
      <c r="S20" s="8"/>
      <c r="T20" s="123">
        <v>15000000</v>
      </c>
      <c r="U20" s="8"/>
      <c r="V20" s="8">
        <f>SUM(D20:N20,R20:T20)</f>
        <v>141027904</v>
      </c>
    </row>
    <row r="21" spans="1:22" ht="22.5" customHeight="1">
      <c r="A21" s="147" t="s">
        <v>278</v>
      </c>
      <c r="B21" s="145">
        <v>3</v>
      </c>
      <c r="C21" s="130"/>
      <c r="D21" s="206">
        <v>0</v>
      </c>
      <c r="E21" s="148"/>
      <c r="F21" s="113">
        <v>0</v>
      </c>
      <c r="G21" s="148"/>
      <c r="H21" s="113">
        <v>0</v>
      </c>
      <c r="I21" s="148"/>
      <c r="J21" s="113">
        <v>0</v>
      </c>
      <c r="K21" s="148"/>
      <c r="L21" s="113">
        <v>0</v>
      </c>
      <c r="M21" s="148"/>
      <c r="N21" s="113">
        <v>-30959</v>
      </c>
      <c r="O21" s="148"/>
      <c r="P21" s="113">
        <v>0</v>
      </c>
      <c r="Q21" s="148"/>
      <c r="R21" s="113">
        <v>0</v>
      </c>
      <c r="S21" s="113"/>
      <c r="T21" s="113">
        <v>0</v>
      </c>
      <c r="U21" s="148"/>
      <c r="V21" s="113">
        <f>SUM(D21:N21,R21:T21)</f>
        <v>-30959</v>
      </c>
    </row>
    <row r="22" spans="1:22" ht="22.5" customHeight="1">
      <c r="A22" s="138" t="s">
        <v>264</v>
      </c>
      <c r="B22" s="138"/>
      <c r="C22" s="26"/>
      <c r="D22" s="139">
        <f>SUM(D20:D21)</f>
        <v>8611242</v>
      </c>
      <c r="E22" s="20"/>
      <c r="F22" s="139">
        <f>SUM(F20:F21)</f>
        <v>56408882</v>
      </c>
      <c r="G22" s="20"/>
      <c r="H22" s="139">
        <f>SUM(H20:H21)</f>
        <v>3470021</v>
      </c>
      <c r="I22" s="20"/>
      <c r="J22" s="139">
        <f>SUM(J20:J21)</f>
        <v>490423</v>
      </c>
      <c r="K22" s="20"/>
      <c r="L22" s="139">
        <f>SUM(L20:L21)</f>
        <v>929166</v>
      </c>
      <c r="M22" s="20"/>
      <c r="N22" s="139">
        <f>SUM(N20:N21)</f>
        <v>53265283</v>
      </c>
      <c r="O22" s="20"/>
      <c r="P22" s="139">
        <f>SUM(P20:P21)</f>
        <v>2821928</v>
      </c>
      <c r="Q22" s="20"/>
      <c r="R22" s="139">
        <f>SUM(R20:R21)</f>
        <v>2821928</v>
      </c>
      <c r="S22" s="123"/>
      <c r="T22" s="139">
        <f>SUM(T20:T21)</f>
        <v>15000000</v>
      </c>
      <c r="U22" s="20"/>
      <c r="V22" s="139">
        <f>SUM(D22:N22,R22:T22)</f>
        <v>140996945</v>
      </c>
    </row>
    <row r="23" spans="1:22" ht="22.5" customHeight="1">
      <c r="A23" s="26" t="s">
        <v>163</v>
      </c>
      <c r="B23" s="26"/>
      <c r="C23" s="2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20"/>
      <c r="R23" s="20"/>
      <c r="S23" s="20"/>
      <c r="T23" s="22"/>
      <c r="U23" s="20"/>
      <c r="V23" s="122"/>
    </row>
    <row r="24" spans="1:22" ht="22.5" customHeight="1">
      <c r="A24" s="28" t="s">
        <v>98</v>
      </c>
      <c r="B24" s="28"/>
      <c r="C24" s="130"/>
      <c r="D24" s="118">
        <v>0</v>
      </c>
      <c r="E24" s="71"/>
      <c r="F24" s="118">
        <v>0</v>
      </c>
      <c r="G24" s="71"/>
      <c r="H24" s="118">
        <v>0</v>
      </c>
      <c r="I24" s="117"/>
      <c r="J24" s="118">
        <v>0</v>
      </c>
      <c r="K24" s="71"/>
      <c r="L24" s="118">
        <v>0</v>
      </c>
      <c r="M24" s="117"/>
      <c r="N24" s="118">
        <v>946360</v>
      </c>
      <c r="O24" s="71"/>
      <c r="P24" s="118">
        <v>0</v>
      </c>
      <c r="Q24" s="117"/>
      <c r="R24" s="118">
        <v>0</v>
      </c>
      <c r="S24" s="113"/>
      <c r="T24" s="124">
        <v>0</v>
      </c>
      <c r="U24" s="71"/>
      <c r="V24" s="118">
        <f>SUM(D24:N24,R24:T24)</f>
        <v>946360</v>
      </c>
    </row>
    <row r="25" spans="1:22" ht="22.5" customHeight="1">
      <c r="A25" s="136" t="s">
        <v>164</v>
      </c>
      <c r="B25" s="136"/>
      <c r="C25" s="26"/>
      <c r="D25" s="139">
        <f>SUM(D24)</f>
        <v>0</v>
      </c>
      <c r="E25" s="20"/>
      <c r="F25" s="139">
        <f>SUM(F24)</f>
        <v>0</v>
      </c>
      <c r="G25" s="20"/>
      <c r="H25" s="139">
        <f>SUM(H24)</f>
        <v>0</v>
      </c>
      <c r="I25" s="20"/>
      <c r="J25" s="139">
        <f>SUM(J24)</f>
        <v>0</v>
      </c>
      <c r="K25" s="20"/>
      <c r="L25" s="139">
        <f>SUM(L24)</f>
        <v>0</v>
      </c>
      <c r="M25" s="20"/>
      <c r="N25" s="139">
        <f>SUM(N24)</f>
        <v>946360</v>
      </c>
      <c r="O25" s="20"/>
      <c r="P25" s="139">
        <f>SUM(P24)</f>
        <v>0</v>
      </c>
      <c r="Q25" s="20"/>
      <c r="R25" s="139">
        <f>SUM(R24)</f>
        <v>0</v>
      </c>
      <c r="S25" s="123"/>
      <c r="T25" s="139">
        <v>0</v>
      </c>
      <c r="U25" s="20"/>
      <c r="V25" s="139">
        <f>SUM(D25:N25,R25:T25)</f>
        <v>946360</v>
      </c>
    </row>
    <row r="26" spans="1:22" ht="22.5" customHeight="1">
      <c r="A26" s="147" t="s">
        <v>237</v>
      </c>
      <c r="B26" s="145"/>
      <c r="C26" s="130"/>
      <c r="D26" s="113"/>
      <c r="E26" s="148"/>
      <c r="F26" s="113"/>
      <c r="G26" s="148"/>
      <c r="H26" s="113"/>
      <c r="I26" s="148"/>
      <c r="J26" s="113"/>
      <c r="K26" s="148"/>
      <c r="L26" s="113"/>
      <c r="M26" s="148"/>
      <c r="N26" s="113"/>
      <c r="O26" s="148"/>
      <c r="P26" s="113"/>
      <c r="Q26" s="148"/>
      <c r="R26" s="113"/>
      <c r="S26" s="113"/>
      <c r="T26" s="113"/>
      <c r="U26" s="148"/>
      <c r="V26" s="113"/>
    </row>
    <row r="27" spans="1:22" ht="22.5" customHeight="1">
      <c r="A27" s="194" t="s">
        <v>238</v>
      </c>
      <c r="B27" s="145">
        <v>13</v>
      </c>
      <c r="C27" s="26"/>
      <c r="D27" s="121">
        <v>0</v>
      </c>
      <c r="E27" s="20"/>
      <c r="F27" s="121">
        <v>0</v>
      </c>
      <c r="G27" s="20"/>
      <c r="H27" s="121">
        <v>0</v>
      </c>
      <c r="I27" s="20"/>
      <c r="J27" s="118">
        <v>0</v>
      </c>
      <c r="K27" s="20"/>
      <c r="L27" s="121">
        <v>0</v>
      </c>
      <c r="M27" s="20"/>
      <c r="N27" s="124">
        <v>-322849</v>
      </c>
      <c r="O27" s="20"/>
      <c r="P27" s="118">
        <v>0</v>
      </c>
      <c r="Q27" s="20"/>
      <c r="R27" s="118">
        <v>0</v>
      </c>
      <c r="S27" s="123"/>
      <c r="T27" s="118">
        <v>0</v>
      </c>
      <c r="U27" s="20"/>
      <c r="V27" s="118">
        <f>SUM(D27:N27,R27:T27)</f>
        <v>-322849</v>
      </c>
    </row>
    <row r="28" spans="1:22" ht="22.5" customHeight="1" thickBot="1">
      <c r="A28" s="26" t="s">
        <v>265</v>
      </c>
      <c r="B28" s="26"/>
      <c r="C28" s="26"/>
      <c r="D28" s="140">
        <f>SUM(D22)+SUM(D26:D27)</f>
        <v>8611242</v>
      </c>
      <c r="E28" s="20"/>
      <c r="F28" s="140">
        <f>SUM(F22)+SUM(F26:F27)</f>
        <v>56408882</v>
      </c>
      <c r="G28" s="20"/>
      <c r="H28" s="140">
        <f>SUM(H22)+SUM(H26:H27)</f>
        <v>3470021</v>
      </c>
      <c r="I28" s="20"/>
      <c r="J28" s="140">
        <f>SUM(J22)+SUM(J26:J27)</f>
        <v>490423</v>
      </c>
      <c r="K28" s="20"/>
      <c r="L28" s="140">
        <f>SUM(L22)+SUM(L26:L27)</f>
        <v>929166</v>
      </c>
      <c r="M28" s="20"/>
      <c r="N28" s="140">
        <f>SUM(N22:N24)+SUM(N26:N27)</f>
        <v>53888794</v>
      </c>
      <c r="O28" s="20"/>
      <c r="P28" s="140">
        <f>SUM(P22)+SUM(P26:P27)</f>
        <v>2821928</v>
      </c>
      <c r="Q28" s="20"/>
      <c r="R28" s="140">
        <f>SUM(R22)+SUM(R26:R27)</f>
        <v>2821928</v>
      </c>
      <c r="S28" s="157"/>
      <c r="T28" s="140">
        <f>SUM(T22)+SUM(T26:T27)</f>
        <v>15000000</v>
      </c>
      <c r="U28" s="20"/>
      <c r="V28" s="140">
        <f>SUM(V22:V24)+SUM(V26:V27)</f>
        <v>141620456</v>
      </c>
    </row>
    <row r="29" ht="22.5" customHeight="1" thickTop="1"/>
  </sheetData>
  <sheetProtection/>
  <mergeCells count="2">
    <mergeCell ref="D4:V4"/>
    <mergeCell ref="P5:R5"/>
  </mergeCells>
  <printOptions/>
  <pageMargins left="0.8" right="0.8" top="0.48" bottom="0.75" header="0.5" footer="0.5"/>
  <pageSetup firstPageNumber="13" useFirstPageNumber="1" fitToHeight="1" fitToWidth="1" horizontalDpi="600" verticalDpi="600" orientation="landscape" paperSize="9" scale="56" r:id="rId1"/>
  <headerFooter alignWithMargins="0">
    <oddFooter>&amp;L 
    หมายเหตุประกอบงบการเงินเป็นส่วนหนึ่งของงบการเงินนี้
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8"/>
  <sheetViews>
    <sheetView showGridLines="0" zoomScaleSheetLayoutView="100" zoomScalePageLayoutView="0" workbookViewId="0" topLeftCell="A1">
      <selection activeCell="C3" sqref="C3"/>
    </sheetView>
  </sheetViews>
  <sheetFormatPr defaultColWidth="9.140625" defaultRowHeight="23.25" customHeight="1"/>
  <cols>
    <col min="1" max="1" width="3.421875" style="154" customWidth="1"/>
    <col min="2" max="2" width="4.140625" style="154" customWidth="1"/>
    <col min="3" max="3" width="39.140625" style="154" customWidth="1"/>
    <col min="4" max="4" width="8.421875" style="186" customWidth="1"/>
    <col min="5" max="5" width="0.85546875" style="154" customWidth="1"/>
    <col min="6" max="6" width="12.7109375" style="3" customWidth="1"/>
    <col min="7" max="7" width="1.1484375" style="154" customWidth="1"/>
    <col min="8" max="8" width="12.7109375" style="3" customWidth="1"/>
    <col min="9" max="9" width="0.9921875" style="3" customWidth="1"/>
    <col min="10" max="10" width="11.8515625" style="3" customWidth="1"/>
    <col min="11" max="11" width="2.140625" style="3" customWidth="1"/>
    <col min="12" max="12" width="13.57421875" style="3" customWidth="1"/>
    <col min="13" max="16384" width="9.140625" style="154" customWidth="1"/>
  </cols>
  <sheetData>
    <row r="1" spans="1:12" ht="21.75" customHeight="1">
      <c r="A1" s="180" t="s">
        <v>37</v>
      </c>
      <c r="C1" s="180"/>
      <c r="D1" s="181"/>
      <c r="E1" s="180"/>
      <c r="J1" s="219"/>
      <c r="K1" s="219"/>
      <c r="L1" s="219"/>
    </row>
    <row r="2" spans="1:12" ht="21.75" customHeight="1">
      <c r="A2" s="180" t="s">
        <v>165</v>
      </c>
      <c r="C2" s="180"/>
      <c r="D2" s="181"/>
      <c r="E2" s="180"/>
      <c r="J2" s="219"/>
      <c r="K2" s="219"/>
      <c r="L2" s="219"/>
    </row>
    <row r="3" spans="1:12" ht="25.5" customHeight="1">
      <c r="A3" s="182"/>
      <c r="B3" s="182"/>
      <c r="C3" s="204"/>
      <c r="D3" s="125"/>
      <c r="E3" s="125"/>
      <c r="L3" s="44" t="s">
        <v>79</v>
      </c>
    </row>
    <row r="4" spans="2:12" ht="21" customHeight="1">
      <c r="B4" s="224"/>
      <c r="C4" s="224"/>
      <c r="D4" s="179"/>
      <c r="F4" s="225" t="s">
        <v>38</v>
      </c>
      <c r="G4" s="225"/>
      <c r="H4" s="225"/>
      <c r="I4" s="76"/>
      <c r="J4" s="215" t="s">
        <v>36</v>
      </c>
      <c r="K4" s="215"/>
      <c r="L4" s="215"/>
    </row>
    <row r="5" spans="1:12" s="185" customFormat="1" ht="45.75" customHeight="1">
      <c r="A5" s="184"/>
      <c r="B5" s="184"/>
      <c r="C5" s="184"/>
      <c r="D5" s="178"/>
      <c r="F5" s="226" t="s">
        <v>221</v>
      </c>
      <c r="G5" s="226"/>
      <c r="H5" s="226"/>
      <c r="I5" s="76"/>
      <c r="J5" s="226" t="s">
        <v>221</v>
      </c>
      <c r="K5" s="226"/>
      <c r="L5" s="226"/>
    </row>
    <row r="6" spans="2:12" ht="21" customHeight="1">
      <c r="B6" s="224"/>
      <c r="C6" s="224"/>
      <c r="D6" s="186" t="s">
        <v>1</v>
      </c>
      <c r="F6" s="50">
        <v>2562</v>
      </c>
      <c r="G6" s="77"/>
      <c r="H6" s="50">
        <v>2561</v>
      </c>
      <c r="I6" s="45"/>
      <c r="J6" s="50">
        <v>2562</v>
      </c>
      <c r="K6" s="77"/>
      <c r="L6" s="50">
        <v>2561</v>
      </c>
    </row>
    <row r="7" spans="1:12" ht="22.5" customHeight="1">
      <c r="A7" s="187" t="s">
        <v>26</v>
      </c>
      <c r="B7" s="187"/>
      <c r="D7" s="188"/>
      <c r="E7" s="187"/>
      <c r="F7" s="34"/>
      <c r="G7" s="189"/>
      <c r="H7" s="34"/>
      <c r="I7" s="34"/>
      <c r="J7" s="34"/>
      <c r="K7" s="34"/>
      <c r="L7" s="34"/>
    </row>
    <row r="8" spans="1:12" ht="22.5" customHeight="1">
      <c r="A8" s="179" t="s">
        <v>161</v>
      </c>
      <c r="B8" s="179"/>
      <c r="F8" s="11">
        <v>5177014</v>
      </c>
      <c r="G8" s="11"/>
      <c r="H8" s="11">
        <v>3242856</v>
      </c>
      <c r="I8" s="11"/>
      <c r="J8" s="141">
        <v>946360</v>
      </c>
      <c r="K8" s="11"/>
      <c r="L8" s="141">
        <v>1625116</v>
      </c>
    </row>
    <row r="9" spans="1:12" ht="22.5" customHeight="1">
      <c r="A9" s="190" t="s">
        <v>202</v>
      </c>
      <c r="B9" s="190"/>
      <c r="E9" s="190"/>
      <c r="F9" s="11"/>
      <c r="G9" s="11"/>
      <c r="H9" s="11"/>
      <c r="I9" s="11"/>
      <c r="J9" s="11"/>
      <c r="K9" s="11"/>
      <c r="L9" s="11"/>
    </row>
    <row r="10" spans="1:12" ht="22.5" customHeight="1">
      <c r="A10" s="179" t="s">
        <v>148</v>
      </c>
      <c r="B10" s="179"/>
      <c r="F10" s="11">
        <v>3785148</v>
      </c>
      <c r="G10" s="11"/>
      <c r="H10" s="11">
        <v>3697468</v>
      </c>
      <c r="I10" s="11"/>
      <c r="J10" s="11">
        <v>388012</v>
      </c>
      <c r="K10" s="11"/>
      <c r="L10" s="11">
        <v>436601</v>
      </c>
    </row>
    <row r="11" spans="1:12" ht="22.5" customHeight="1">
      <c r="A11" s="179" t="s">
        <v>73</v>
      </c>
      <c r="B11" s="179"/>
      <c r="F11" s="11">
        <v>347641</v>
      </c>
      <c r="G11" s="11"/>
      <c r="H11" s="11">
        <v>347568</v>
      </c>
      <c r="I11" s="11"/>
      <c r="J11" s="11">
        <v>1871</v>
      </c>
      <c r="K11" s="11"/>
      <c r="L11" s="11">
        <v>2098</v>
      </c>
    </row>
    <row r="12" spans="1:12" ht="22.5" customHeight="1">
      <c r="A12" s="179" t="s">
        <v>155</v>
      </c>
      <c r="B12" s="179"/>
      <c r="F12" s="11">
        <v>1473160</v>
      </c>
      <c r="G12" s="11"/>
      <c r="H12" s="11">
        <v>1405544</v>
      </c>
      <c r="I12" s="11"/>
      <c r="J12" s="11">
        <v>36392</v>
      </c>
      <c r="K12" s="11"/>
      <c r="L12" s="11">
        <v>33479</v>
      </c>
    </row>
    <row r="13" spans="1:12" ht="22.5" customHeight="1">
      <c r="A13" s="31" t="s">
        <v>268</v>
      </c>
      <c r="B13" s="179"/>
      <c r="D13" s="2">
        <v>5</v>
      </c>
      <c r="F13" s="11">
        <v>21641</v>
      </c>
      <c r="G13" s="11"/>
      <c r="H13" s="11">
        <v>129211</v>
      </c>
      <c r="J13" s="79">
        <v>-42</v>
      </c>
      <c r="L13" s="79">
        <v>1363</v>
      </c>
    </row>
    <row r="14" spans="1:11" ht="22.5" customHeight="1">
      <c r="A14" s="31" t="s">
        <v>288</v>
      </c>
      <c r="B14" s="179"/>
      <c r="D14" s="2"/>
      <c r="I14" s="154"/>
      <c r="K14" s="154"/>
    </row>
    <row r="15" spans="1:12" ht="22.5" customHeight="1">
      <c r="A15" s="31" t="s">
        <v>287</v>
      </c>
      <c r="B15" s="179"/>
      <c r="D15" s="2"/>
      <c r="F15" s="11">
        <v>14085</v>
      </c>
      <c r="G15" s="11"/>
      <c r="H15" s="11">
        <v>-30500</v>
      </c>
      <c r="I15" s="11"/>
      <c r="J15" s="11">
        <v>-415</v>
      </c>
      <c r="K15" s="11"/>
      <c r="L15" s="11">
        <v>-27189</v>
      </c>
    </row>
    <row r="16" spans="1:12" ht="22.5" customHeight="1">
      <c r="A16" s="179" t="s">
        <v>20</v>
      </c>
      <c r="B16" s="179"/>
      <c r="D16" s="2"/>
      <c r="F16" s="11">
        <v>-230751</v>
      </c>
      <c r="G16" s="11"/>
      <c r="H16" s="11">
        <v>-168500</v>
      </c>
      <c r="I16" s="11"/>
      <c r="J16" s="11">
        <v>-1181181</v>
      </c>
      <c r="K16" s="11"/>
      <c r="L16" s="11">
        <v>-1022412</v>
      </c>
    </row>
    <row r="17" spans="1:12" ht="22.5" customHeight="1">
      <c r="A17" s="179" t="s">
        <v>47</v>
      </c>
      <c r="B17" s="179"/>
      <c r="D17" s="2" t="s">
        <v>294</v>
      </c>
      <c r="F17" s="11">
        <v>-66685</v>
      </c>
      <c r="G17" s="11"/>
      <c r="H17" s="11">
        <v>-4</v>
      </c>
      <c r="I17" s="11"/>
      <c r="J17" s="11">
        <v>-2430000</v>
      </c>
      <c r="K17" s="11"/>
      <c r="L17" s="11">
        <v>-2115000</v>
      </c>
    </row>
    <row r="18" spans="1:12" ht="22.5" customHeight="1">
      <c r="A18" s="179" t="s">
        <v>66</v>
      </c>
      <c r="B18" s="179"/>
      <c r="F18" s="11">
        <v>3413644</v>
      </c>
      <c r="G18" s="11"/>
      <c r="H18" s="11">
        <v>2782621</v>
      </c>
      <c r="I18" s="11"/>
      <c r="J18" s="11">
        <v>1149309</v>
      </c>
      <c r="K18" s="11"/>
      <c r="L18" s="11">
        <v>906501</v>
      </c>
    </row>
    <row r="19" spans="1:12" ht="22.5" customHeight="1">
      <c r="A19" s="31" t="s">
        <v>77</v>
      </c>
      <c r="B19" s="179"/>
      <c r="D19" s="186">
        <v>8</v>
      </c>
      <c r="F19" s="11">
        <v>-2084720</v>
      </c>
      <c r="G19" s="11"/>
      <c r="H19" s="11">
        <v>-3521088</v>
      </c>
      <c r="I19" s="11"/>
      <c r="J19" s="205" t="s">
        <v>94</v>
      </c>
      <c r="K19" s="33"/>
      <c r="L19" s="33" t="s">
        <v>94</v>
      </c>
    </row>
    <row r="20" spans="1:12" ht="22.5" customHeight="1">
      <c r="A20" s="31" t="s">
        <v>280</v>
      </c>
      <c r="B20" s="179"/>
      <c r="F20" s="11">
        <v>1596</v>
      </c>
      <c r="G20" s="11"/>
      <c r="H20" s="126" t="s">
        <v>94</v>
      </c>
      <c r="I20" s="11"/>
      <c r="J20" s="205" t="s">
        <v>94</v>
      </c>
      <c r="K20" s="33"/>
      <c r="L20" s="33" t="s">
        <v>94</v>
      </c>
    </row>
    <row r="21" spans="1:12" ht="22.5" customHeight="1">
      <c r="A21" s="31" t="s">
        <v>205</v>
      </c>
      <c r="B21" s="179"/>
      <c r="F21" s="9">
        <v>147880</v>
      </c>
      <c r="G21" s="7"/>
      <c r="H21" s="9">
        <v>148693</v>
      </c>
      <c r="I21" s="7"/>
      <c r="J21" s="9">
        <v>38510</v>
      </c>
      <c r="K21" s="7"/>
      <c r="L21" s="9">
        <v>39301</v>
      </c>
    </row>
    <row r="22" spans="1:12" s="3" customFormat="1" ht="22.5" customHeight="1">
      <c r="A22" s="30" t="s">
        <v>269</v>
      </c>
      <c r="B22" s="56"/>
      <c r="D22" s="2"/>
      <c r="F22" s="9"/>
      <c r="G22" s="7"/>
      <c r="H22" s="9"/>
      <c r="I22" s="7"/>
      <c r="J22" s="9"/>
      <c r="K22" s="7"/>
      <c r="L22" s="9"/>
    </row>
    <row r="23" spans="1:12" s="3" customFormat="1" ht="22.5" customHeight="1">
      <c r="A23" s="30" t="s">
        <v>270</v>
      </c>
      <c r="B23" s="56"/>
      <c r="D23" s="2"/>
      <c r="F23" s="9"/>
      <c r="G23" s="7"/>
      <c r="H23" s="9"/>
      <c r="I23" s="7"/>
      <c r="J23" s="9"/>
      <c r="K23" s="7"/>
      <c r="L23" s="9"/>
    </row>
    <row r="24" spans="1:12" s="3" customFormat="1" ht="22.5" customHeight="1">
      <c r="A24" s="30" t="s">
        <v>222</v>
      </c>
      <c r="B24" s="56"/>
      <c r="D24" s="2"/>
      <c r="F24" s="9">
        <v>131730</v>
      </c>
      <c r="G24" s="7"/>
      <c r="H24" s="9">
        <v>85445</v>
      </c>
      <c r="I24" s="7"/>
      <c r="J24" s="113">
        <v>146781</v>
      </c>
      <c r="K24" s="7"/>
      <c r="L24" s="113">
        <f>21100</f>
        <v>21100</v>
      </c>
    </row>
    <row r="25" spans="1:12" s="3" customFormat="1" ht="22.5" customHeight="1">
      <c r="A25" s="30" t="s">
        <v>282</v>
      </c>
      <c r="B25" s="56"/>
      <c r="D25" s="2"/>
      <c r="F25" s="9">
        <v>-932</v>
      </c>
      <c r="G25" s="7"/>
      <c r="H25" s="9" t="s">
        <v>94</v>
      </c>
      <c r="I25" s="7"/>
      <c r="J25" s="113">
        <v>0</v>
      </c>
      <c r="K25" s="7"/>
      <c r="L25" s="113">
        <v>0</v>
      </c>
    </row>
    <row r="26" spans="1:12" ht="22.5" customHeight="1">
      <c r="A26" s="31" t="s">
        <v>234</v>
      </c>
      <c r="B26" s="179"/>
      <c r="F26" s="109">
        <v>115553</v>
      </c>
      <c r="G26" s="11"/>
      <c r="H26" s="109">
        <v>-20167</v>
      </c>
      <c r="I26" s="11"/>
      <c r="J26" s="11">
        <v>384245</v>
      </c>
      <c r="K26" s="11"/>
      <c r="L26" s="11">
        <v>481159</v>
      </c>
    </row>
    <row r="27" spans="1:12" ht="22.5" customHeight="1">
      <c r="A27" s="31" t="s">
        <v>166</v>
      </c>
      <c r="B27" s="179"/>
      <c r="F27" s="11"/>
      <c r="G27" s="11"/>
      <c r="H27" s="11"/>
      <c r="I27" s="11"/>
      <c r="J27" s="11"/>
      <c r="K27" s="11"/>
      <c r="L27" s="11"/>
    </row>
    <row r="28" spans="1:12" ht="22.5" customHeight="1">
      <c r="A28" s="31" t="s">
        <v>141</v>
      </c>
      <c r="B28" s="179"/>
      <c r="F28" s="191">
        <v>1431188</v>
      </c>
      <c r="G28" s="11"/>
      <c r="H28" s="191">
        <v>-360357</v>
      </c>
      <c r="I28" s="11"/>
      <c r="J28" s="206" t="s">
        <v>94</v>
      </c>
      <c r="K28" s="11"/>
      <c r="L28" s="113">
        <v>0</v>
      </c>
    </row>
    <row r="29" spans="1:12" ht="22.5" customHeight="1">
      <c r="A29" s="31" t="s">
        <v>295</v>
      </c>
      <c r="B29" s="179"/>
      <c r="D29" s="186">
        <v>7</v>
      </c>
      <c r="F29" s="113">
        <v>0</v>
      </c>
      <c r="G29" s="11"/>
      <c r="H29" s="113">
        <v>0</v>
      </c>
      <c r="I29" s="11"/>
      <c r="J29" s="206">
        <v>470000</v>
      </c>
      <c r="K29" s="11"/>
      <c r="L29" s="113">
        <v>0</v>
      </c>
    </row>
    <row r="30" spans="1:12" ht="22.5" customHeight="1">
      <c r="A30" s="31" t="s">
        <v>235</v>
      </c>
      <c r="D30" s="2" t="s">
        <v>273</v>
      </c>
      <c r="F30" s="109">
        <v>-2348448</v>
      </c>
      <c r="G30" s="11"/>
      <c r="H30" s="109">
        <v>-2216388</v>
      </c>
      <c r="I30" s="11"/>
      <c r="J30" s="206" t="s">
        <v>94</v>
      </c>
      <c r="K30" s="11"/>
      <c r="L30" s="113">
        <v>0</v>
      </c>
    </row>
    <row r="31" spans="1:12" ht="22.5" customHeight="1">
      <c r="A31" s="31" t="s">
        <v>118</v>
      </c>
      <c r="B31" s="56"/>
      <c r="F31" s="12">
        <v>686709</v>
      </c>
      <c r="G31" s="11"/>
      <c r="H31" s="12">
        <v>285059</v>
      </c>
      <c r="I31" s="11"/>
      <c r="J31" s="12">
        <v>-5969</v>
      </c>
      <c r="K31" s="11"/>
      <c r="L31" s="12">
        <v>-146051</v>
      </c>
    </row>
    <row r="32" spans="1:12" ht="22.5" customHeight="1">
      <c r="A32" s="179"/>
      <c r="B32" s="179"/>
      <c r="C32" s="179"/>
      <c r="F32" s="11">
        <f>SUM(F7:F30)+SUM(F31:F31)</f>
        <v>12015453</v>
      </c>
      <c r="G32" s="192"/>
      <c r="H32" s="11">
        <f>SUM(H7:H30)+SUM(H31:H31)</f>
        <v>5807461</v>
      </c>
      <c r="I32" s="192"/>
      <c r="J32" s="11">
        <f>SUM(J7:J30)+SUM(J31:J31)</f>
        <v>-56127</v>
      </c>
      <c r="K32" s="192"/>
      <c r="L32" s="11">
        <f>SUM(L7:L30)+SUM(L31:L31)</f>
        <v>236066</v>
      </c>
    </row>
    <row r="33" spans="1:12" ht="21" customHeight="1">
      <c r="A33" s="180" t="s">
        <v>37</v>
      </c>
      <c r="C33" s="180"/>
      <c r="D33" s="181"/>
      <c r="E33" s="180"/>
      <c r="J33" s="219"/>
      <c r="K33" s="219"/>
      <c r="L33" s="219"/>
    </row>
    <row r="34" spans="1:12" ht="21" customHeight="1">
      <c r="A34" s="180" t="s">
        <v>165</v>
      </c>
      <c r="C34" s="180"/>
      <c r="D34" s="181"/>
      <c r="E34" s="180"/>
      <c r="J34" s="219"/>
      <c r="K34" s="219"/>
      <c r="L34" s="219"/>
    </row>
    <row r="35" spans="1:12" ht="22.5" customHeight="1">
      <c r="A35" s="182"/>
      <c r="B35" s="182"/>
      <c r="C35" s="182"/>
      <c r="D35" s="125"/>
      <c r="E35" s="125"/>
      <c r="L35" s="44" t="s">
        <v>79</v>
      </c>
    </row>
    <row r="36" spans="2:12" ht="22.5" customHeight="1">
      <c r="B36" s="224"/>
      <c r="C36" s="224"/>
      <c r="D36" s="179"/>
      <c r="F36" s="225" t="s">
        <v>38</v>
      </c>
      <c r="G36" s="225"/>
      <c r="H36" s="225"/>
      <c r="I36" s="76"/>
      <c r="J36" s="215" t="s">
        <v>36</v>
      </c>
      <c r="K36" s="215"/>
      <c r="L36" s="215"/>
    </row>
    <row r="37" spans="1:12" ht="22.5" customHeight="1">
      <c r="A37" s="183"/>
      <c r="B37" s="183"/>
      <c r="C37" s="183"/>
      <c r="D37" s="179"/>
      <c r="F37" s="227" t="s">
        <v>223</v>
      </c>
      <c r="G37" s="227"/>
      <c r="H37" s="227"/>
      <c r="I37" s="76"/>
      <c r="J37" s="227" t="s">
        <v>223</v>
      </c>
      <c r="K37" s="227"/>
      <c r="L37" s="227"/>
    </row>
    <row r="38" spans="1:12" s="185" customFormat="1" ht="21.75" customHeight="1">
      <c r="A38" s="184"/>
      <c r="B38" s="184"/>
      <c r="C38" s="184"/>
      <c r="D38" s="178"/>
      <c r="F38" s="226" t="s">
        <v>212</v>
      </c>
      <c r="G38" s="226"/>
      <c r="H38" s="226"/>
      <c r="I38" s="76"/>
      <c r="J38" s="226" t="s">
        <v>212</v>
      </c>
      <c r="K38" s="226"/>
      <c r="L38" s="226"/>
    </row>
    <row r="39" spans="2:12" ht="21.75" customHeight="1">
      <c r="B39" s="224"/>
      <c r="C39" s="224"/>
      <c r="F39" s="50">
        <v>2562</v>
      </c>
      <c r="G39" s="77"/>
      <c r="H39" s="50">
        <v>2561</v>
      </c>
      <c r="I39" s="45"/>
      <c r="J39" s="50">
        <v>2562</v>
      </c>
      <c r="K39" s="77"/>
      <c r="L39" s="50">
        <v>2561</v>
      </c>
    </row>
    <row r="40" spans="1:12" ht="21" customHeight="1">
      <c r="A40" s="187" t="s">
        <v>80</v>
      </c>
      <c r="B40" s="183"/>
      <c r="F40" s="45"/>
      <c r="G40" s="77"/>
      <c r="H40" s="45"/>
      <c r="I40" s="45"/>
      <c r="J40" s="45"/>
      <c r="K40" s="77"/>
      <c r="L40" s="45"/>
    </row>
    <row r="41" spans="1:12" ht="23.25" customHeight="1">
      <c r="A41" s="190" t="s">
        <v>27</v>
      </c>
      <c r="B41" s="179"/>
      <c r="F41" s="11"/>
      <c r="G41" s="192"/>
      <c r="H41" s="11"/>
      <c r="I41" s="11"/>
      <c r="J41" s="11"/>
      <c r="K41" s="11"/>
      <c r="L41" s="11"/>
    </row>
    <row r="42" spans="1:12" ht="21.75" customHeight="1">
      <c r="A42" s="31" t="s">
        <v>123</v>
      </c>
      <c r="B42" s="3"/>
      <c r="D42" s="2"/>
      <c r="E42" s="3"/>
      <c r="F42" s="11">
        <v>1448926</v>
      </c>
      <c r="G42" s="11"/>
      <c r="H42" s="11">
        <v>-119321</v>
      </c>
      <c r="I42" s="11"/>
      <c r="J42" s="11">
        <v>326350</v>
      </c>
      <c r="K42" s="11"/>
      <c r="L42" s="11">
        <v>521881</v>
      </c>
    </row>
    <row r="43" spans="1:12" ht="21.75" customHeight="1">
      <c r="A43" s="154" t="s">
        <v>3</v>
      </c>
      <c r="B43" s="3"/>
      <c r="D43" s="2"/>
      <c r="E43" s="3"/>
      <c r="F43" s="11">
        <v>-553785</v>
      </c>
      <c r="G43" s="11"/>
      <c r="H43" s="11">
        <v>-4450410</v>
      </c>
      <c r="I43" s="11"/>
      <c r="J43" s="34">
        <v>516580</v>
      </c>
      <c r="K43" s="11"/>
      <c r="L43" s="34">
        <v>-95303</v>
      </c>
    </row>
    <row r="44" spans="1:12" ht="21.75" customHeight="1">
      <c r="A44" s="29" t="s">
        <v>110</v>
      </c>
      <c r="B44" s="3"/>
      <c r="D44" s="2"/>
      <c r="E44" s="3"/>
      <c r="F44" s="11">
        <v>-2960501</v>
      </c>
      <c r="G44" s="11"/>
      <c r="H44" s="11">
        <v>-2895922</v>
      </c>
      <c r="I44" s="11"/>
      <c r="J44" s="34">
        <v>-195812</v>
      </c>
      <c r="K44" s="11"/>
      <c r="L44" s="34">
        <v>-70380</v>
      </c>
    </row>
    <row r="45" spans="1:12" ht="21.75" customHeight="1">
      <c r="A45" s="154" t="s">
        <v>4</v>
      </c>
      <c r="B45" s="3"/>
      <c r="D45" s="2"/>
      <c r="E45" s="3"/>
      <c r="F45" s="11">
        <v>-2735775</v>
      </c>
      <c r="G45" s="11"/>
      <c r="H45" s="11">
        <v>-2369238</v>
      </c>
      <c r="I45" s="11"/>
      <c r="J45" s="109">
        <v>-56103</v>
      </c>
      <c r="K45" s="11"/>
      <c r="L45" s="109">
        <v>-66928</v>
      </c>
    </row>
    <row r="46" spans="1:12" ht="21.75" customHeight="1">
      <c r="A46" s="154" t="s">
        <v>7</v>
      </c>
      <c r="B46" s="3"/>
      <c r="D46" s="2"/>
      <c r="E46" s="3"/>
      <c r="F46" s="11">
        <v>-330447</v>
      </c>
      <c r="G46" s="11"/>
      <c r="H46" s="11">
        <v>-145556</v>
      </c>
      <c r="I46" s="11"/>
      <c r="J46" s="11">
        <v>23438</v>
      </c>
      <c r="K46" s="11"/>
      <c r="L46" s="11">
        <v>-1181</v>
      </c>
    </row>
    <row r="47" spans="1:12" ht="21.75" customHeight="1">
      <c r="A47" s="154" t="s">
        <v>146</v>
      </c>
      <c r="B47" s="3"/>
      <c r="D47" s="2"/>
      <c r="E47" s="3"/>
      <c r="F47" s="11">
        <v>509288</v>
      </c>
      <c r="G47" s="11"/>
      <c r="H47" s="11">
        <v>2493015</v>
      </c>
      <c r="I47" s="11"/>
      <c r="J47" s="11">
        <v>47055</v>
      </c>
      <c r="K47" s="11"/>
      <c r="L47" s="11">
        <v>-23403</v>
      </c>
    </row>
    <row r="48" spans="1:12" ht="21.75" customHeight="1">
      <c r="A48" s="154" t="s">
        <v>12</v>
      </c>
      <c r="B48" s="3"/>
      <c r="D48" s="2"/>
      <c r="E48" s="3"/>
      <c r="F48" s="34">
        <v>218070</v>
      </c>
      <c r="G48" s="34"/>
      <c r="H48" s="34">
        <v>-82432</v>
      </c>
      <c r="I48" s="34"/>
      <c r="J48" s="113">
        <v>19986</v>
      </c>
      <c r="K48" s="34"/>
      <c r="L48" s="113">
        <v>88776</v>
      </c>
    </row>
    <row r="49" spans="1:12" ht="21.75" customHeight="1">
      <c r="A49" s="31" t="s">
        <v>260</v>
      </c>
      <c r="B49" s="3"/>
      <c r="D49" s="2"/>
      <c r="E49" s="3"/>
      <c r="F49" s="34">
        <v>-20798</v>
      </c>
      <c r="G49" s="34"/>
      <c r="H49" s="34">
        <v>-12029</v>
      </c>
      <c r="I49" s="34"/>
      <c r="J49" s="206" t="s">
        <v>94</v>
      </c>
      <c r="K49" s="34"/>
      <c r="L49" s="113">
        <v>0</v>
      </c>
    </row>
    <row r="50" spans="1:12" ht="21.75" customHeight="1">
      <c r="A50" s="154" t="s">
        <v>31</v>
      </c>
      <c r="B50" s="3"/>
      <c r="D50" s="2"/>
      <c r="E50" s="3"/>
      <c r="F50" s="12">
        <v>-1057183</v>
      </c>
      <c r="G50" s="11"/>
      <c r="H50" s="12">
        <v>-972444</v>
      </c>
      <c r="I50" s="11"/>
      <c r="J50" s="97">
        <v>-9529</v>
      </c>
      <c r="K50" s="126"/>
      <c r="L50" s="97">
        <v>-7606</v>
      </c>
    </row>
    <row r="51" spans="1:12" ht="21.75" customHeight="1">
      <c r="A51" s="125" t="s">
        <v>224</v>
      </c>
      <c r="B51" s="4"/>
      <c r="D51" s="10"/>
      <c r="E51" s="4"/>
      <c r="F51" s="80">
        <f>SUM(F42:F50)+F32</f>
        <v>6533248</v>
      </c>
      <c r="G51" s="14"/>
      <c r="H51" s="80">
        <f>SUM(H42:H50)+H32</f>
        <v>-2746876</v>
      </c>
      <c r="I51" s="11"/>
      <c r="J51" s="80">
        <f>SUM(J42:J50)+J32</f>
        <v>615838</v>
      </c>
      <c r="K51" s="14"/>
      <c r="L51" s="80">
        <f>SUM(L42:L50)+L32</f>
        <v>581922</v>
      </c>
    </row>
    <row r="52" spans="1:12" ht="13.5" customHeight="1">
      <c r="A52" s="125"/>
      <c r="B52" s="4"/>
      <c r="D52" s="10"/>
      <c r="E52" s="4"/>
      <c r="F52" s="55"/>
      <c r="G52" s="14"/>
      <c r="H52" s="55"/>
      <c r="I52" s="11"/>
      <c r="J52" s="55"/>
      <c r="K52" s="14"/>
      <c r="L52" s="55"/>
    </row>
    <row r="53" spans="1:12" ht="22.5" customHeight="1">
      <c r="A53" s="187" t="s">
        <v>28</v>
      </c>
      <c r="B53" s="6"/>
      <c r="D53" s="10"/>
      <c r="E53" s="6"/>
      <c r="F53" s="11"/>
      <c r="G53" s="11"/>
      <c r="H53" s="11"/>
      <c r="I53" s="11"/>
      <c r="J53" s="11"/>
      <c r="K53" s="11"/>
      <c r="L53" s="11"/>
    </row>
    <row r="54" spans="1:12" ht="22.5" customHeight="1">
      <c r="A54" s="179" t="s">
        <v>20</v>
      </c>
      <c r="B54" s="3"/>
      <c r="D54" s="2"/>
      <c r="E54" s="3"/>
      <c r="F54" s="34">
        <v>197939</v>
      </c>
      <c r="G54" s="34"/>
      <c r="H54" s="34">
        <v>116740</v>
      </c>
      <c r="I54" s="34"/>
      <c r="J54" s="34">
        <v>942080</v>
      </c>
      <c r="K54" s="34"/>
      <c r="L54" s="34">
        <v>901359</v>
      </c>
    </row>
    <row r="55" spans="1:12" ht="22.5" customHeight="1">
      <c r="A55" s="179" t="s">
        <v>47</v>
      </c>
      <c r="B55" s="3"/>
      <c r="D55" s="2"/>
      <c r="E55" s="3"/>
      <c r="F55" s="113">
        <v>22078</v>
      </c>
      <c r="G55" s="11"/>
      <c r="H55" s="113">
        <v>8517</v>
      </c>
      <c r="I55" s="34"/>
      <c r="J55" s="206" t="s">
        <v>94</v>
      </c>
      <c r="K55" s="34"/>
      <c r="L55" s="113">
        <v>3600000</v>
      </c>
    </row>
    <row r="56" spans="1:12" ht="22.5" customHeight="1">
      <c r="A56" s="31" t="s">
        <v>290</v>
      </c>
      <c r="B56" s="3"/>
      <c r="D56" s="2"/>
      <c r="E56" s="3"/>
      <c r="F56" s="113">
        <v>0</v>
      </c>
      <c r="G56" s="11"/>
      <c r="H56" s="113">
        <v>0</v>
      </c>
      <c r="I56" s="34"/>
      <c r="J56" s="9">
        <v>9896000</v>
      </c>
      <c r="K56" s="34"/>
      <c r="L56" s="9">
        <v>-9752000</v>
      </c>
    </row>
    <row r="57" spans="1:12" ht="22.5" customHeight="1">
      <c r="A57" s="31" t="s">
        <v>289</v>
      </c>
      <c r="B57" s="3"/>
      <c r="D57" s="2"/>
      <c r="E57" s="3"/>
      <c r="F57" s="113">
        <v>-63434</v>
      </c>
      <c r="G57" s="11"/>
      <c r="H57" s="113">
        <v>-196237</v>
      </c>
      <c r="I57" s="34"/>
      <c r="J57" s="206" t="s">
        <v>94</v>
      </c>
      <c r="K57" s="34"/>
      <c r="L57" s="113">
        <v>0</v>
      </c>
    </row>
    <row r="58" spans="1:12" ht="22.5" customHeight="1">
      <c r="A58" s="30" t="s">
        <v>283</v>
      </c>
      <c r="B58" s="3"/>
      <c r="D58" s="2"/>
      <c r="E58" s="3"/>
      <c r="F58" s="36">
        <v>-281138</v>
      </c>
      <c r="G58" s="11"/>
      <c r="H58" s="36">
        <v>-1173855</v>
      </c>
      <c r="I58" s="34"/>
      <c r="J58" s="206" t="s">
        <v>94</v>
      </c>
      <c r="K58" s="34"/>
      <c r="L58" s="113">
        <v>0</v>
      </c>
    </row>
    <row r="59" spans="1:12" ht="22.5" customHeight="1">
      <c r="A59" s="179" t="s">
        <v>192</v>
      </c>
      <c r="B59" s="3"/>
      <c r="D59" s="2"/>
      <c r="E59" s="3"/>
      <c r="F59" s="34">
        <v>-877562</v>
      </c>
      <c r="G59" s="34"/>
      <c r="H59" s="34">
        <v>-6145580</v>
      </c>
      <c r="I59" s="34"/>
      <c r="J59" s="126">
        <v>-9764019</v>
      </c>
      <c r="K59" s="34"/>
      <c r="L59" s="126">
        <v>-1965065</v>
      </c>
    </row>
    <row r="60" spans="1:12" ht="22.5" customHeight="1">
      <c r="A60" s="179" t="s">
        <v>261</v>
      </c>
      <c r="B60" s="3"/>
      <c r="D60" s="2"/>
      <c r="E60" s="3"/>
      <c r="F60" s="9">
        <v>3332686</v>
      </c>
      <c r="G60" s="34"/>
      <c r="H60" s="9">
        <v>3972593</v>
      </c>
      <c r="I60" s="34"/>
      <c r="J60" s="206" t="s">
        <v>94</v>
      </c>
      <c r="K60" s="34"/>
      <c r="L60" s="113">
        <v>0</v>
      </c>
    </row>
    <row r="61" spans="1:12" ht="22.5" customHeight="1">
      <c r="A61" s="30" t="s">
        <v>296</v>
      </c>
      <c r="B61" s="3"/>
      <c r="D61" s="2"/>
      <c r="E61" s="3"/>
      <c r="F61" s="113">
        <v>0</v>
      </c>
      <c r="G61" s="11"/>
      <c r="H61" s="113">
        <v>0</v>
      </c>
      <c r="I61" s="11"/>
      <c r="J61" s="206">
        <v>-4184975</v>
      </c>
      <c r="K61" s="11"/>
      <c r="L61" s="113">
        <v>0</v>
      </c>
    </row>
    <row r="62" spans="1:12" ht="22.5" customHeight="1">
      <c r="A62" s="30" t="s">
        <v>297</v>
      </c>
      <c r="B62" s="3"/>
      <c r="D62" s="2"/>
      <c r="E62" s="3"/>
      <c r="F62" s="113">
        <v>6150</v>
      </c>
      <c r="G62" s="11"/>
      <c r="H62" s="113">
        <v>0</v>
      </c>
      <c r="I62" s="11"/>
      <c r="J62" s="113">
        <v>0</v>
      </c>
      <c r="K62" s="11"/>
      <c r="L62" s="113">
        <v>0</v>
      </c>
    </row>
    <row r="63" spans="1:12" ht="22.5" customHeight="1">
      <c r="A63" s="30" t="s">
        <v>225</v>
      </c>
      <c r="B63" s="3"/>
      <c r="D63" s="2"/>
      <c r="E63" s="3"/>
      <c r="I63" s="154"/>
      <c r="J63" s="154"/>
      <c r="K63" s="154"/>
      <c r="L63" s="154"/>
    </row>
    <row r="64" spans="1:12" ht="22.5" customHeight="1">
      <c r="A64" s="30" t="s">
        <v>167</v>
      </c>
      <c r="B64" s="3"/>
      <c r="D64" s="2"/>
      <c r="E64" s="3"/>
      <c r="F64" s="95">
        <v>-4679191</v>
      </c>
      <c r="G64" s="34"/>
      <c r="H64" s="95">
        <v>-7317460</v>
      </c>
      <c r="I64" s="34"/>
      <c r="J64" s="34">
        <v>-147948</v>
      </c>
      <c r="K64" s="34"/>
      <c r="L64" s="34">
        <v>-309168</v>
      </c>
    </row>
    <row r="65" spans="1:12" ht="22.5" customHeight="1">
      <c r="A65" s="30" t="s">
        <v>226</v>
      </c>
      <c r="B65" s="3"/>
      <c r="D65" s="2"/>
      <c r="E65" s="3"/>
      <c r="F65" s="113"/>
      <c r="G65" s="34"/>
      <c r="H65" s="113"/>
      <c r="I65" s="34"/>
      <c r="J65" s="113"/>
      <c r="K65" s="34"/>
      <c r="L65" s="113"/>
    </row>
    <row r="66" spans="1:12" ht="22.5" customHeight="1">
      <c r="A66" s="30" t="s">
        <v>167</v>
      </c>
      <c r="B66" s="3"/>
      <c r="D66" s="2"/>
      <c r="E66" s="3"/>
      <c r="F66" s="11">
        <v>250954</v>
      </c>
      <c r="G66" s="11"/>
      <c r="H66" s="11">
        <v>116482</v>
      </c>
      <c r="I66" s="11"/>
      <c r="J66" s="109">
        <v>25352</v>
      </c>
      <c r="K66" s="11"/>
      <c r="L66" s="109">
        <v>8579</v>
      </c>
    </row>
    <row r="67" spans="1:12" ht="22.5" customHeight="1">
      <c r="A67" s="30"/>
      <c r="B67" s="30"/>
      <c r="C67" s="3"/>
      <c r="D67" s="2"/>
      <c r="E67" s="3"/>
      <c r="F67" s="11"/>
      <c r="G67" s="11"/>
      <c r="H67" s="11"/>
      <c r="I67" s="11"/>
      <c r="J67" s="109"/>
      <c r="K67" s="11"/>
      <c r="L67" s="109"/>
    </row>
    <row r="68" spans="1:5" ht="22.5" customHeight="1">
      <c r="A68" s="180" t="s">
        <v>37</v>
      </c>
      <c r="C68" s="180"/>
      <c r="D68" s="181"/>
      <c r="E68" s="180"/>
    </row>
    <row r="69" spans="1:5" ht="22.5" customHeight="1">
      <c r="A69" s="180" t="s">
        <v>165</v>
      </c>
      <c r="C69" s="180"/>
      <c r="D69" s="181"/>
      <c r="E69" s="180"/>
    </row>
    <row r="70" spans="1:12" ht="22.5" customHeight="1">
      <c r="A70" s="182"/>
      <c r="B70" s="182"/>
      <c r="C70" s="182"/>
      <c r="D70" s="125"/>
      <c r="E70" s="125"/>
      <c r="L70" s="44" t="s">
        <v>79</v>
      </c>
    </row>
    <row r="71" spans="2:12" ht="22.5" customHeight="1">
      <c r="B71" s="224"/>
      <c r="C71" s="224"/>
      <c r="D71" s="179"/>
      <c r="F71" s="225" t="s">
        <v>38</v>
      </c>
      <c r="G71" s="225"/>
      <c r="H71" s="225"/>
      <c r="I71" s="76"/>
      <c r="J71" s="215" t="s">
        <v>36</v>
      </c>
      <c r="K71" s="215"/>
      <c r="L71" s="215"/>
    </row>
    <row r="72" spans="1:12" ht="22.5" customHeight="1">
      <c r="A72" s="183"/>
      <c r="B72" s="183"/>
      <c r="C72" s="183"/>
      <c r="D72" s="179"/>
      <c r="F72" s="227" t="s">
        <v>223</v>
      </c>
      <c r="G72" s="227"/>
      <c r="H72" s="227"/>
      <c r="I72" s="76"/>
      <c r="J72" s="227" t="s">
        <v>223</v>
      </c>
      <c r="K72" s="227"/>
      <c r="L72" s="227"/>
    </row>
    <row r="73" spans="1:12" s="185" customFormat="1" ht="22.5" customHeight="1">
      <c r="A73" s="184"/>
      <c r="B73" s="184"/>
      <c r="C73" s="184"/>
      <c r="D73" s="178"/>
      <c r="F73" s="226" t="s">
        <v>212</v>
      </c>
      <c r="G73" s="226"/>
      <c r="H73" s="226"/>
      <c r="I73" s="76"/>
      <c r="J73" s="226" t="s">
        <v>212</v>
      </c>
      <c r="K73" s="226"/>
      <c r="L73" s="226"/>
    </row>
    <row r="74" spans="2:12" ht="22.5" customHeight="1">
      <c r="B74" s="224"/>
      <c r="C74" s="224"/>
      <c r="D74" s="186" t="s">
        <v>1</v>
      </c>
      <c r="F74" s="50">
        <v>2562</v>
      </c>
      <c r="G74" s="77"/>
      <c r="H74" s="50">
        <v>2561</v>
      </c>
      <c r="I74" s="45"/>
      <c r="J74" s="50">
        <v>2562</v>
      </c>
      <c r="K74" s="77"/>
      <c r="L74" s="50">
        <v>2561</v>
      </c>
    </row>
    <row r="75" spans="1:12" ht="6.75" customHeight="1">
      <c r="A75" s="183"/>
      <c r="B75" s="183"/>
      <c r="C75" s="183"/>
      <c r="F75" s="45"/>
      <c r="G75" s="77"/>
      <c r="H75" s="45"/>
      <c r="I75" s="45"/>
      <c r="J75" s="45"/>
      <c r="K75" s="77"/>
      <c r="L75" s="45"/>
    </row>
    <row r="76" spans="1:12" ht="22.5" customHeight="1">
      <c r="A76" s="187" t="s">
        <v>176</v>
      </c>
      <c r="B76" s="6"/>
      <c r="D76" s="10"/>
      <c r="E76" s="6"/>
      <c r="F76" s="11"/>
      <c r="G76" s="11"/>
      <c r="H76" s="11"/>
      <c r="I76" s="11"/>
      <c r="J76" s="11"/>
      <c r="K76" s="11"/>
      <c r="L76" s="11"/>
    </row>
    <row r="77" spans="1:12" ht="22.5" customHeight="1">
      <c r="A77" s="31" t="s">
        <v>227</v>
      </c>
      <c r="B77" s="3"/>
      <c r="D77" s="2"/>
      <c r="E77" s="3"/>
      <c r="F77" s="11">
        <v>-13450</v>
      </c>
      <c r="G77" s="11"/>
      <c r="H77" s="11">
        <v>-15915</v>
      </c>
      <c r="I77" s="11"/>
      <c r="J77" s="11">
        <v>-359</v>
      </c>
      <c r="K77" s="11"/>
      <c r="L77" s="11">
        <v>-103</v>
      </c>
    </row>
    <row r="78" spans="1:12" ht="22.5" customHeight="1">
      <c r="A78" s="31" t="s">
        <v>228</v>
      </c>
      <c r="B78" s="3"/>
      <c r="D78" s="2"/>
      <c r="E78" s="3"/>
      <c r="F78" s="113">
        <v>411</v>
      </c>
      <c r="G78" s="11"/>
      <c r="H78" s="113">
        <v>2563</v>
      </c>
      <c r="I78" s="11"/>
      <c r="J78" s="206" t="s">
        <v>94</v>
      </c>
      <c r="K78" s="11"/>
      <c r="L78" s="113">
        <v>0</v>
      </c>
    </row>
    <row r="79" spans="1:12" ht="22.5" customHeight="1">
      <c r="A79" s="31" t="s">
        <v>119</v>
      </c>
      <c r="B79" s="3"/>
      <c r="D79" s="2"/>
      <c r="E79" s="3"/>
      <c r="F79" s="113">
        <v>-152403</v>
      </c>
      <c r="G79" s="11"/>
      <c r="H79" s="113">
        <v>-10039</v>
      </c>
      <c r="I79" s="34"/>
      <c r="J79" s="206" t="s">
        <v>94</v>
      </c>
      <c r="K79" s="34"/>
      <c r="L79" s="113">
        <v>0</v>
      </c>
    </row>
    <row r="80" spans="1:12" ht="22.5" customHeight="1">
      <c r="A80" s="4" t="s">
        <v>255</v>
      </c>
      <c r="B80" s="4"/>
      <c r="D80" s="10"/>
      <c r="E80" s="4"/>
      <c r="F80" s="98">
        <f>SUM(F54:F66)+SUM(F77:F79)</f>
        <v>-2256960</v>
      </c>
      <c r="G80" s="14"/>
      <c r="H80" s="98">
        <f>SUM(H54:H66)+SUM(H77:H79)</f>
        <v>-10642191</v>
      </c>
      <c r="I80" s="14"/>
      <c r="J80" s="98">
        <f>SUM(J54:J66)+SUM(J77:J79)</f>
        <v>-3233869</v>
      </c>
      <c r="K80" s="14"/>
      <c r="L80" s="98">
        <f>SUM(L54:L66)+SUM(L77:L79)</f>
        <v>-7516398</v>
      </c>
    </row>
    <row r="81" spans="1:12" ht="16.5" customHeight="1">
      <c r="A81" s="183"/>
      <c r="B81" s="183"/>
      <c r="F81" s="45"/>
      <c r="G81" s="77"/>
      <c r="H81" s="45"/>
      <c r="I81" s="45"/>
      <c r="J81" s="45"/>
      <c r="K81" s="77"/>
      <c r="L81" s="45"/>
    </row>
    <row r="82" spans="1:12" ht="22.5" customHeight="1">
      <c r="A82" s="6" t="s">
        <v>29</v>
      </c>
      <c r="B82" s="6"/>
      <c r="D82" s="10"/>
      <c r="E82" s="6"/>
      <c r="F82" s="34"/>
      <c r="G82" s="34"/>
      <c r="H82" s="34"/>
      <c r="I82" s="34"/>
      <c r="J82" s="34"/>
      <c r="K82" s="34"/>
      <c r="L82" s="34"/>
    </row>
    <row r="83" spans="1:12" s="3" customFormat="1" ht="22.5" customHeight="1">
      <c r="A83" s="30" t="s">
        <v>256</v>
      </c>
      <c r="D83" s="2"/>
      <c r="F83" s="11">
        <v>3400557</v>
      </c>
      <c r="G83" s="11"/>
      <c r="H83" s="11">
        <v>5849166</v>
      </c>
      <c r="I83" s="11"/>
      <c r="J83" s="206" t="s">
        <v>94</v>
      </c>
      <c r="K83" s="11"/>
      <c r="L83" s="113">
        <v>0</v>
      </c>
    </row>
    <row r="84" spans="1:12" s="3" customFormat="1" ht="22.5" customHeight="1">
      <c r="A84" s="30" t="s">
        <v>284</v>
      </c>
      <c r="D84" s="2"/>
      <c r="F84" s="9">
        <v>1168662</v>
      </c>
      <c r="G84" s="11"/>
      <c r="H84" s="9">
        <v>-2051909</v>
      </c>
      <c r="I84" s="34"/>
      <c r="J84" s="113">
        <v>2900292</v>
      </c>
      <c r="K84" s="34"/>
      <c r="L84" s="113">
        <v>-5646020</v>
      </c>
    </row>
    <row r="85" spans="1:12" ht="22.5" customHeight="1">
      <c r="A85" s="56" t="s">
        <v>285</v>
      </c>
      <c r="B85" s="3"/>
      <c r="D85" s="2"/>
      <c r="E85" s="3"/>
      <c r="F85" s="9"/>
      <c r="G85" s="34"/>
      <c r="H85" s="9"/>
      <c r="I85" s="34"/>
      <c r="J85" s="206"/>
      <c r="K85" s="34"/>
      <c r="L85" s="113"/>
    </row>
    <row r="86" spans="1:12" ht="22.5" customHeight="1">
      <c r="A86" s="56" t="s">
        <v>286</v>
      </c>
      <c r="B86" s="3"/>
      <c r="D86" s="2"/>
      <c r="E86" s="3"/>
      <c r="F86" s="9">
        <v>-58552</v>
      </c>
      <c r="G86" s="34"/>
      <c r="H86" s="9">
        <v>143333</v>
      </c>
      <c r="I86" s="34"/>
      <c r="J86" s="206" t="s">
        <v>94</v>
      </c>
      <c r="K86" s="34"/>
      <c r="L86" s="113">
        <v>0</v>
      </c>
    </row>
    <row r="87" spans="1:12" ht="22.5" customHeight="1">
      <c r="A87" s="56" t="s">
        <v>194</v>
      </c>
      <c r="B87" s="3"/>
      <c r="D87" s="2"/>
      <c r="E87" s="3"/>
      <c r="F87" s="9"/>
      <c r="G87" s="34"/>
      <c r="H87" s="9"/>
      <c r="I87" s="34"/>
      <c r="J87" s="113"/>
      <c r="K87" s="34"/>
      <c r="L87" s="113"/>
    </row>
    <row r="88" spans="1:12" ht="22.5" customHeight="1">
      <c r="A88" s="56" t="s">
        <v>195</v>
      </c>
      <c r="B88" s="3"/>
      <c r="D88" s="2"/>
      <c r="E88" s="3"/>
      <c r="F88" s="34">
        <v>-17012</v>
      </c>
      <c r="G88" s="34"/>
      <c r="H88" s="34">
        <v>-5820</v>
      </c>
      <c r="I88" s="34"/>
      <c r="J88" s="206" t="s">
        <v>94</v>
      </c>
      <c r="K88" s="34"/>
      <c r="L88" s="113">
        <v>0</v>
      </c>
    </row>
    <row r="89" spans="1:12" s="3" customFormat="1" ht="22.5" customHeight="1">
      <c r="A89" s="56" t="s">
        <v>171</v>
      </c>
      <c r="D89" s="2"/>
      <c r="F89" s="9">
        <v>1612151</v>
      </c>
      <c r="G89" s="11"/>
      <c r="H89" s="9">
        <v>12332007</v>
      </c>
      <c r="I89" s="11"/>
      <c r="J89" s="206" t="s">
        <v>94</v>
      </c>
      <c r="K89" s="11"/>
      <c r="L89" s="113">
        <v>1890000</v>
      </c>
    </row>
    <row r="90" spans="1:12" s="3" customFormat="1" ht="22.5" customHeight="1">
      <c r="A90" s="56" t="s">
        <v>196</v>
      </c>
      <c r="D90" s="2"/>
      <c r="F90" s="34">
        <v>-6811475</v>
      </c>
      <c r="G90" s="34"/>
      <c r="H90" s="34">
        <v>-10863014</v>
      </c>
      <c r="I90" s="34"/>
      <c r="J90" s="206" t="s">
        <v>94</v>
      </c>
      <c r="K90" s="34"/>
      <c r="L90" s="113">
        <v>0</v>
      </c>
    </row>
    <row r="91" spans="1:12" s="3" customFormat="1" ht="22.5" customHeight="1">
      <c r="A91" s="30" t="s">
        <v>44</v>
      </c>
      <c r="D91" s="2"/>
      <c r="F91" s="113">
        <v>0</v>
      </c>
      <c r="G91" s="34"/>
      <c r="H91" s="113">
        <v>12000000</v>
      </c>
      <c r="I91" s="34"/>
      <c r="J91" s="206" t="s">
        <v>94</v>
      </c>
      <c r="K91" s="34"/>
      <c r="L91" s="113">
        <v>12000000</v>
      </c>
    </row>
    <row r="92" spans="1:12" s="3" customFormat="1" ht="22.5" customHeight="1">
      <c r="A92" s="30" t="s">
        <v>262</v>
      </c>
      <c r="D92" s="2"/>
      <c r="F92" s="34">
        <v>-22606</v>
      </c>
      <c r="G92" s="34"/>
      <c r="H92" s="34">
        <v>-6283</v>
      </c>
      <c r="I92" s="34"/>
      <c r="J92" s="9">
        <v>-14177</v>
      </c>
      <c r="K92" s="34"/>
      <c r="L92" s="9">
        <v>-3927</v>
      </c>
    </row>
    <row r="93" spans="1:12" ht="22.5" customHeight="1">
      <c r="A93" s="56" t="s">
        <v>193</v>
      </c>
      <c r="B93" s="3"/>
      <c r="D93" s="2"/>
      <c r="E93" s="3"/>
      <c r="F93" s="34">
        <v>-3868821</v>
      </c>
      <c r="G93" s="34"/>
      <c r="H93" s="34">
        <v>-3576349</v>
      </c>
      <c r="I93" s="34"/>
      <c r="J93" s="34">
        <v>-1514085</v>
      </c>
      <c r="K93" s="34"/>
      <c r="L93" s="34">
        <v>-1388257</v>
      </c>
    </row>
    <row r="94" spans="1:12" ht="22.5" customHeight="1">
      <c r="A94" s="30" t="s">
        <v>197</v>
      </c>
      <c r="B94" s="3"/>
      <c r="D94" s="2"/>
      <c r="E94" s="3"/>
      <c r="F94" s="95">
        <v>-44209</v>
      </c>
      <c r="G94" s="34"/>
      <c r="H94" s="95">
        <v>-82014</v>
      </c>
      <c r="I94" s="34"/>
      <c r="J94" s="206" t="s">
        <v>94</v>
      </c>
      <c r="K94" s="34"/>
      <c r="L94" s="113">
        <v>0</v>
      </c>
    </row>
    <row r="95" spans="1:12" ht="22.5" customHeight="1">
      <c r="A95" s="30" t="s">
        <v>172</v>
      </c>
      <c r="B95" s="3"/>
      <c r="D95" s="2"/>
      <c r="E95" s="3"/>
      <c r="F95" s="95"/>
      <c r="G95" s="34"/>
      <c r="H95" s="95"/>
      <c r="I95" s="34"/>
      <c r="J95" s="113"/>
      <c r="K95" s="34"/>
      <c r="L95" s="113"/>
    </row>
    <row r="96" spans="1:12" ht="22.5" customHeight="1">
      <c r="A96" s="30" t="s">
        <v>173</v>
      </c>
      <c r="B96" s="3"/>
      <c r="D96" s="2"/>
      <c r="E96" s="3"/>
      <c r="F96" s="113">
        <v>-61</v>
      </c>
      <c r="G96" s="34"/>
      <c r="H96" s="113">
        <v>0</v>
      </c>
      <c r="I96" s="34"/>
      <c r="J96" s="113">
        <v>-61</v>
      </c>
      <c r="K96" s="34"/>
      <c r="L96" s="113">
        <v>0</v>
      </c>
    </row>
    <row r="97" spans="1:12" ht="22.5" customHeight="1">
      <c r="A97" s="30" t="s">
        <v>174</v>
      </c>
      <c r="B97" s="3"/>
      <c r="D97" s="2"/>
      <c r="E97" s="3"/>
      <c r="F97" s="113">
        <v>65465</v>
      </c>
      <c r="G97" s="34"/>
      <c r="H97" s="113">
        <v>52806</v>
      </c>
      <c r="I97" s="34"/>
      <c r="J97" s="113" t="s">
        <v>94</v>
      </c>
      <c r="K97" s="34"/>
      <c r="L97" s="113">
        <v>0</v>
      </c>
    </row>
    <row r="98" spans="1:12" ht="22.5" customHeight="1">
      <c r="A98" s="30" t="s">
        <v>281</v>
      </c>
      <c r="B98" s="3"/>
      <c r="D98" s="2">
        <v>1</v>
      </c>
      <c r="E98" s="3"/>
      <c r="F98" s="118">
        <v>-454891</v>
      </c>
      <c r="G98" s="34"/>
      <c r="H98" s="118">
        <v>0</v>
      </c>
      <c r="I98" s="34"/>
      <c r="J98" s="118">
        <v>0</v>
      </c>
      <c r="K98" s="34"/>
      <c r="L98" s="118">
        <v>0</v>
      </c>
    </row>
    <row r="99" spans="1:12" ht="22.5" customHeight="1">
      <c r="A99" s="4" t="s">
        <v>291</v>
      </c>
      <c r="B99" s="4"/>
      <c r="D99" s="10"/>
      <c r="E99" s="4"/>
      <c r="F99" s="80">
        <f>SUM(F83:G98)</f>
        <v>-5030792</v>
      </c>
      <c r="G99" s="14"/>
      <c r="H99" s="80">
        <f>SUM(H83:I98)</f>
        <v>13791923</v>
      </c>
      <c r="I99" s="14"/>
      <c r="J99" s="80">
        <f>SUM(J83:K98)</f>
        <v>1371969</v>
      </c>
      <c r="K99" s="14"/>
      <c r="L99" s="80">
        <f>SUM(L83:L98)</f>
        <v>6851796</v>
      </c>
    </row>
    <row r="100" spans="1:12" ht="16.5" customHeight="1">
      <c r="A100" s="4"/>
      <c r="B100" s="4"/>
      <c r="C100" s="4"/>
      <c r="D100" s="10"/>
      <c r="E100" s="4"/>
      <c r="F100" s="55"/>
      <c r="G100" s="14"/>
      <c r="H100" s="55"/>
      <c r="I100" s="14"/>
      <c r="J100" s="55"/>
      <c r="K100" s="14"/>
      <c r="L100" s="55"/>
    </row>
    <row r="101" spans="1:12" ht="22.5" customHeight="1">
      <c r="A101" s="180" t="s">
        <v>37</v>
      </c>
      <c r="C101" s="180"/>
      <c r="D101" s="181"/>
      <c r="E101" s="180"/>
      <c r="J101" s="219"/>
      <c r="K101" s="219"/>
      <c r="L101" s="219"/>
    </row>
    <row r="102" spans="1:12" ht="22.5" customHeight="1">
      <c r="A102" s="180" t="s">
        <v>165</v>
      </c>
      <c r="C102" s="180"/>
      <c r="D102" s="181"/>
      <c r="E102" s="180"/>
      <c r="J102" s="219"/>
      <c r="K102" s="219"/>
      <c r="L102" s="219"/>
    </row>
    <row r="103" spans="1:12" ht="22.5" customHeight="1">
      <c r="A103" s="182"/>
      <c r="B103" s="182"/>
      <c r="C103" s="182"/>
      <c r="D103" s="125"/>
      <c r="E103" s="125"/>
      <c r="L103" s="44" t="s">
        <v>79</v>
      </c>
    </row>
    <row r="104" spans="2:12" ht="22.5" customHeight="1">
      <c r="B104" s="224"/>
      <c r="C104" s="224"/>
      <c r="D104" s="179"/>
      <c r="F104" s="225" t="s">
        <v>38</v>
      </c>
      <c r="G104" s="225"/>
      <c r="H104" s="225"/>
      <c r="I104" s="76"/>
      <c r="J104" s="215" t="s">
        <v>36</v>
      </c>
      <c r="K104" s="215"/>
      <c r="L104" s="215"/>
    </row>
    <row r="105" spans="1:12" ht="22.5" customHeight="1">
      <c r="A105" s="183"/>
      <c r="B105" s="183"/>
      <c r="C105" s="183"/>
      <c r="D105" s="179"/>
      <c r="F105" s="227" t="s">
        <v>221</v>
      </c>
      <c r="G105" s="227"/>
      <c r="H105" s="227"/>
      <c r="I105" s="76"/>
      <c r="J105" s="227" t="s">
        <v>221</v>
      </c>
      <c r="K105" s="227"/>
      <c r="L105" s="227"/>
    </row>
    <row r="106" spans="1:12" s="185" customFormat="1" ht="22.5" customHeight="1">
      <c r="A106" s="184"/>
      <c r="B106" s="184"/>
      <c r="C106" s="184"/>
      <c r="D106" s="178"/>
      <c r="F106" s="226" t="s">
        <v>212</v>
      </c>
      <c r="G106" s="226"/>
      <c r="H106" s="226"/>
      <c r="I106" s="76"/>
      <c r="J106" s="226" t="s">
        <v>212</v>
      </c>
      <c r="K106" s="226"/>
      <c r="L106" s="226"/>
    </row>
    <row r="107" spans="2:12" ht="22.5" customHeight="1">
      <c r="B107" s="224"/>
      <c r="C107" s="224"/>
      <c r="F107" s="50">
        <v>2562</v>
      </c>
      <c r="G107" s="77"/>
      <c r="H107" s="50">
        <v>2561</v>
      </c>
      <c r="I107" s="45"/>
      <c r="J107" s="50">
        <v>2562</v>
      </c>
      <c r="K107" s="77"/>
      <c r="L107" s="50">
        <v>2561</v>
      </c>
    </row>
    <row r="108" spans="1:12" ht="9" customHeight="1">
      <c r="A108" s="183"/>
      <c r="B108" s="183"/>
      <c r="C108" s="183"/>
      <c r="F108" s="45"/>
      <c r="G108" s="77"/>
      <c r="H108" s="45"/>
      <c r="I108" s="45"/>
      <c r="J108" s="45"/>
      <c r="K108" s="77"/>
      <c r="L108" s="45"/>
    </row>
    <row r="109" spans="1:12" ht="23.25" customHeight="1">
      <c r="A109" s="56" t="s">
        <v>257</v>
      </c>
      <c r="B109" s="4"/>
      <c r="D109" s="10"/>
      <c r="E109" s="4"/>
      <c r="F109" s="154"/>
      <c r="H109" s="154"/>
      <c r="I109" s="154"/>
      <c r="J109" s="154"/>
      <c r="K109" s="154"/>
      <c r="L109" s="154"/>
    </row>
    <row r="110" spans="1:12" ht="23.25" customHeight="1">
      <c r="A110" s="56" t="s">
        <v>198</v>
      </c>
      <c r="B110" s="4"/>
      <c r="D110" s="10"/>
      <c r="E110" s="4"/>
      <c r="F110" s="79">
        <f>F51+F80+F99</f>
        <v>-754504</v>
      </c>
      <c r="G110" s="79"/>
      <c r="H110" s="79">
        <f>H51+H80+H99</f>
        <v>402856</v>
      </c>
      <c r="I110" s="79"/>
      <c r="J110" s="79">
        <f>J51+J80+J99</f>
        <v>-1246062</v>
      </c>
      <c r="K110" s="79"/>
      <c r="L110" s="79">
        <f>L51+L80+L99</f>
        <v>-82680</v>
      </c>
    </row>
    <row r="111" spans="1:12" ht="23.25" customHeight="1">
      <c r="A111" s="56" t="s">
        <v>199</v>
      </c>
      <c r="B111" s="4"/>
      <c r="D111" s="10"/>
      <c r="E111" s="4"/>
      <c r="F111" s="79"/>
      <c r="G111" s="79"/>
      <c r="H111" s="79"/>
      <c r="I111" s="79"/>
      <c r="J111" s="79"/>
      <c r="K111" s="79"/>
      <c r="L111" s="79"/>
    </row>
    <row r="112" spans="1:12" ht="23.25" customHeight="1">
      <c r="A112" s="56" t="s">
        <v>200</v>
      </c>
      <c r="B112" s="4"/>
      <c r="D112" s="10"/>
      <c r="E112" s="4"/>
      <c r="F112" s="165">
        <v>174920</v>
      </c>
      <c r="G112" s="79"/>
      <c r="H112" s="165">
        <v>-351084</v>
      </c>
      <c r="I112" s="79"/>
      <c r="J112" s="165">
        <v>-247</v>
      </c>
      <c r="K112" s="79"/>
      <c r="L112" s="165">
        <v>-19</v>
      </c>
    </row>
    <row r="113" spans="1:12" ht="23.25" customHeight="1">
      <c r="A113" s="4" t="s">
        <v>258</v>
      </c>
      <c r="B113" s="4"/>
      <c r="D113" s="10"/>
      <c r="E113" s="4"/>
      <c r="F113" s="55">
        <f>SUM(F110:F112)</f>
        <v>-579584</v>
      </c>
      <c r="G113" s="55"/>
      <c r="H113" s="55">
        <f>SUM(H110:H112)</f>
        <v>51772</v>
      </c>
      <c r="I113" s="55"/>
      <c r="J113" s="55">
        <f>SUM(J110:J112)</f>
        <v>-1246309</v>
      </c>
      <c r="K113" s="55"/>
      <c r="L113" s="55">
        <f>SUM(L110:L112)</f>
        <v>-82699</v>
      </c>
    </row>
    <row r="114" spans="1:12" s="179" customFormat="1" ht="23.25" customHeight="1">
      <c r="A114" s="56" t="s">
        <v>240</v>
      </c>
      <c r="B114" s="56"/>
      <c r="D114" s="2"/>
      <c r="E114" s="56"/>
      <c r="F114" s="165">
        <v>30043466</v>
      </c>
      <c r="G114" s="79"/>
      <c r="H114" s="165">
        <v>21922487</v>
      </c>
      <c r="I114" s="79"/>
      <c r="J114" s="165">
        <v>4403393</v>
      </c>
      <c r="K114" s="79"/>
      <c r="L114" s="165">
        <v>3605279</v>
      </c>
    </row>
    <row r="115" spans="1:12" ht="23.25" customHeight="1" thickBot="1">
      <c r="A115" s="4" t="s">
        <v>241</v>
      </c>
      <c r="B115" s="4"/>
      <c r="D115" s="10"/>
      <c r="E115" s="4"/>
      <c r="F115" s="13">
        <f>SUM(F113:F114)</f>
        <v>29463882</v>
      </c>
      <c r="G115" s="14"/>
      <c r="H115" s="13">
        <f>SUM(H113:H114)</f>
        <v>21974259</v>
      </c>
      <c r="I115" s="14"/>
      <c r="J115" s="13">
        <f>SUM(J113:J114)</f>
        <v>3157084</v>
      </c>
      <c r="K115" s="14"/>
      <c r="L115" s="13">
        <f>SUM(L113:L114)</f>
        <v>3522580</v>
      </c>
    </row>
    <row r="116" spans="1:12" ht="23.25" customHeight="1" thickTop="1">
      <c r="A116" s="4"/>
      <c r="B116" s="4"/>
      <c r="D116" s="10"/>
      <c r="E116" s="4"/>
      <c r="F116" s="14"/>
      <c r="G116" s="14"/>
      <c r="H116" s="14"/>
      <c r="I116" s="14"/>
      <c r="J116" s="14"/>
      <c r="K116" s="14"/>
      <c r="L116" s="14"/>
    </row>
    <row r="117" spans="1:12" ht="23.25" customHeight="1">
      <c r="A117" s="6" t="s">
        <v>49</v>
      </c>
      <c r="B117" s="6"/>
      <c r="D117" s="10"/>
      <c r="E117" s="6"/>
      <c r="F117" s="34"/>
      <c r="G117" s="34"/>
      <c r="H117" s="34"/>
      <c r="I117" s="34"/>
      <c r="J117" s="34"/>
      <c r="K117" s="34"/>
      <c r="L117" s="34"/>
    </row>
    <row r="118" spans="1:12" ht="23.25" customHeight="1">
      <c r="A118" s="193" t="s">
        <v>121</v>
      </c>
      <c r="B118" s="125" t="s">
        <v>2</v>
      </c>
      <c r="D118" s="10"/>
      <c r="E118" s="4"/>
      <c r="F118" s="11"/>
      <c r="G118" s="11"/>
      <c r="H118" s="11"/>
      <c r="I118" s="34"/>
      <c r="J118" s="11"/>
      <c r="K118" s="34"/>
      <c r="L118" s="11"/>
    </row>
    <row r="119" spans="2:12" ht="23.25" customHeight="1">
      <c r="B119" s="30" t="s">
        <v>67</v>
      </c>
      <c r="D119" s="2"/>
      <c r="E119" s="3"/>
      <c r="F119" s="11"/>
      <c r="G119" s="34"/>
      <c r="H119" s="11"/>
      <c r="I119" s="34"/>
      <c r="J119" s="11"/>
      <c r="K119" s="34"/>
      <c r="L119" s="11"/>
    </row>
    <row r="120" spans="2:12" ht="23.25" customHeight="1">
      <c r="B120" s="30" t="s">
        <v>2</v>
      </c>
      <c r="D120" s="2"/>
      <c r="E120" s="3"/>
      <c r="F120" s="11">
        <v>31249284</v>
      </c>
      <c r="G120" s="34"/>
      <c r="H120" s="11">
        <v>22981479</v>
      </c>
      <c r="I120" s="34"/>
      <c r="J120" s="127">
        <v>3159425</v>
      </c>
      <c r="K120" s="34"/>
      <c r="L120" s="127">
        <v>3524474</v>
      </c>
    </row>
    <row r="121" spans="2:12" ht="23.25" customHeight="1">
      <c r="B121" s="30" t="s">
        <v>68</v>
      </c>
      <c r="D121" s="2"/>
      <c r="E121" s="3"/>
      <c r="F121" s="12">
        <v>-1785402</v>
      </c>
      <c r="G121" s="34"/>
      <c r="H121" s="12">
        <v>-1007220</v>
      </c>
      <c r="I121" s="34"/>
      <c r="J121" s="12">
        <v>-2341</v>
      </c>
      <c r="K121" s="34"/>
      <c r="L121" s="12">
        <v>-1894</v>
      </c>
    </row>
    <row r="122" spans="2:12" ht="23.25" customHeight="1" thickBot="1">
      <c r="B122" s="4" t="s">
        <v>69</v>
      </c>
      <c r="D122" s="10"/>
      <c r="E122" s="4"/>
      <c r="F122" s="13">
        <f>SUM(F120:F121)</f>
        <v>29463882</v>
      </c>
      <c r="G122" s="55"/>
      <c r="H122" s="13">
        <f>SUM(H120:H121)</f>
        <v>21974259</v>
      </c>
      <c r="I122" s="55"/>
      <c r="J122" s="13">
        <f>SUM(J120:J121)</f>
        <v>3157084</v>
      </c>
      <c r="K122" s="55"/>
      <c r="L122" s="13">
        <f>SUM(L120:L121)</f>
        <v>3522580</v>
      </c>
    </row>
    <row r="123" spans="2:12" ht="21.75" customHeight="1" thickTop="1">
      <c r="B123" s="4"/>
      <c r="D123" s="10"/>
      <c r="E123" s="4"/>
      <c r="F123" s="55"/>
      <c r="G123" s="55"/>
      <c r="H123" s="55"/>
      <c r="I123" s="55"/>
      <c r="J123" s="55"/>
      <c r="K123" s="55"/>
      <c r="L123" s="55"/>
    </row>
    <row r="124" spans="1:12" ht="23.25" customHeight="1">
      <c r="A124" s="193" t="s">
        <v>120</v>
      </c>
      <c r="B124" s="170" t="s">
        <v>229</v>
      </c>
      <c r="D124" s="10"/>
      <c r="E124" s="4"/>
      <c r="F124" s="55"/>
      <c r="G124" s="55"/>
      <c r="H124" s="55"/>
      <c r="I124" s="55"/>
      <c r="J124" s="55"/>
      <c r="K124" s="55"/>
      <c r="L124" s="55"/>
    </row>
    <row r="125" spans="1:12" ht="21" customHeight="1">
      <c r="A125" s="193"/>
      <c r="D125" s="10"/>
      <c r="E125" s="4"/>
      <c r="F125" s="55"/>
      <c r="G125" s="55"/>
      <c r="H125" s="55"/>
      <c r="I125" s="55"/>
      <c r="J125" s="55"/>
      <c r="K125" s="55"/>
      <c r="L125" s="55"/>
    </row>
    <row r="126" spans="1:12" ht="21" customHeight="1">
      <c r="A126" s="193"/>
      <c r="B126" s="179" t="s">
        <v>298</v>
      </c>
      <c r="D126" s="10"/>
      <c r="E126" s="4"/>
      <c r="F126" s="55"/>
      <c r="G126" s="55"/>
      <c r="H126" s="55"/>
      <c r="I126" s="55"/>
      <c r="J126" s="55"/>
      <c r="K126" s="55"/>
      <c r="L126" s="55"/>
    </row>
    <row r="127" spans="2:12" ht="21.75" customHeight="1">
      <c r="B127" s="190" t="s">
        <v>266</v>
      </c>
      <c r="C127" s="190"/>
      <c r="D127" s="203"/>
      <c r="E127" s="203"/>
      <c r="F127" s="203"/>
      <c r="G127" s="203"/>
      <c r="H127" s="203"/>
      <c r="I127" s="203"/>
      <c r="J127" s="203"/>
      <c r="K127" s="203"/>
      <c r="L127" s="203"/>
    </row>
    <row r="128" spans="2:12" ht="21">
      <c r="B128" s="213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</row>
  </sheetData>
  <sheetProtection/>
  <mergeCells count="36">
    <mergeCell ref="F105:H105"/>
    <mergeCell ref="J105:L105"/>
    <mergeCell ref="F106:H106"/>
    <mergeCell ref="J106:L106"/>
    <mergeCell ref="B107:C107"/>
    <mergeCell ref="F73:H73"/>
    <mergeCell ref="J73:L73"/>
    <mergeCell ref="B74:C74"/>
    <mergeCell ref="J101:L101"/>
    <mergeCell ref="J102:L102"/>
    <mergeCell ref="B104:C104"/>
    <mergeCell ref="F104:H104"/>
    <mergeCell ref="J104:L104"/>
    <mergeCell ref="B71:C71"/>
    <mergeCell ref="F71:H71"/>
    <mergeCell ref="J71:L71"/>
    <mergeCell ref="F72:H72"/>
    <mergeCell ref="J72:L72"/>
    <mergeCell ref="F37:H37"/>
    <mergeCell ref="J37:L37"/>
    <mergeCell ref="F38:H38"/>
    <mergeCell ref="J38:L38"/>
    <mergeCell ref="B39:C39"/>
    <mergeCell ref="B6:C6"/>
    <mergeCell ref="J33:L33"/>
    <mergeCell ref="J34:L34"/>
    <mergeCell ref="B36:C36"/>
    <mergeCell ref="F36:H36"/>
    <mergeCell ref="J36:L36"/>
    <mergeCell ref="J1:L1"/>
    <mergeCell ref="J2:L2"/>
    <mergeCell ref="B4:C4"/>
    <mergeCell ref="F4:H4"/>
    <mergeCell ref="J4:L4"/>
    <mergeCell ref="F5:H5"/>
    <mergeCell ref="J5:L5"/>
  </mergeCells>
  <printOptions/>
  <pageMargins left="0.7" right="0.55" top="0.48" bottom="0.5" header="0.5" footer="0.5"/>
  <pageSetup firstPageNumber="14" useFirstPageNumber="1" fitToHeight="0" horizontalDpi="600" verticalDpi="600" orientation="portrait" paperSize="9" scale="90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32" max="255" man="1"/>
    <brk id="67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Ganittha, Thirasophitlert</cp:lastModifiedBy>
  <cp:lastPrinted>2019-05-10T02:38:40Z</cp:lastPrinted>
  <dcterms:created xsi:type="dcterms:W3CDTF">2006-01-06T08:39:44Z</dcterms:created>
  <dcterms:modified xsi:type="dcterms:W3CDTF">2019-05-10T04:29:21Z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