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72" yWindow="65464" windowWidth="10356" windowHeight="8100" tabRatio="733" activeTab="0"/>
  </bookViews>
  <sheets>
    <sheet name="BL-3-6" sheetId="1" r:id="rId1"/>
    <sheet name="PL-7-9" sheetId="2" r:id="rId2"/>
    <sheet name="CH 10" sheetId="3" r:id="rId3"/>
    <sheet name="CH-11" sheetId="4" r:id="rId4"/>
    <sheet name="CH 12" sheetId="5" r:id="rId5"/>
    <sheet name="CH-13" sheetId="6" r:id="rId6"/>
    <sheet name="CF-14-17" sheetId="7" r:id="rId7"/>
  </sheets>
  <definedNames>
    <definedName name="_xlnm.Print_Area" localSheetId="0">'BL-3-6'!$A$1:$J$117</definedName>
    <definedName name="_xlnm.Print_Area" localSheetId="6">'CF-14-17'!$A$1:$J$152</definedName>
    <definedName name="_xlnm.Print_Area" localSheetId="2">'CH 10'!$A$1:$AC$39</definedName>
    <definedName name="_xlnm.Print_Area" localSheetId="4">'CH 12'!$A$1:$S$28</definedName>
    <definedName name="_xlnm.Print_Area" localSheetId="3">'CH-11'!$A$1:$AC$41</definedName>
    <definedName name="_xlnm.Print_Area" localSheetId="5">'CH-13'!$A$1:$S$25</definedName>
    <definedName name="_xlnm.Print_Area" localSheetId="1">'PL-7-9'!$A$1:$J$85</definedName>
  </definedNames>
  <calcPr fullCalcOnLoad="1"/>
</workbook>
</file>

<file path=xl/sharedStrings.xml><?xml version="1.0" encoding="utf-8"?>
<sst xmlns="http://schemas.openxmlformats.org/spreadsheetml/2006/main" count="705" uniqueCount="323">
  <si>
    <t>สินทรัพย์</t>
  </si>
  <si>
    <t>หมายเหตุ</t>
  </si>
  <si>
    <t>เงินสดและรายการเทียบเท่าเงินสด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</si>
  <si>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</si>
  <si>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</si>
  <si>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</si>
  <si>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</si>
  <si>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</si>
  <si>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</si>
  <si>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</si>
  <si>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</si>
  <si>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</si>
  <si>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</si>
  <si>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</si>
  <si>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</si>
  <si>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</si>
  <si>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</si>
  <si>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</si>
  <si>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</si>
  <si>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</si>
  <si>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ดอกเบี้ยรับ</t>
  </si>
  <si>
    <t>รายได้อื่น</t>
  </si>
  <si>
    <t>รวมรายได้</t>
  </si>
  <si>
    <t>รวมค่าใช้จ่าย</t>
  </si>
  <si>
    <t>ส่วนเกิน</t>
  </si>
  <si>
    <t>ส่วนของ</t>
  </si>
  <si>
    <t>ผู้ถือหุ้น</t>
  </si>
  <si>
    <t>กระแสเงินสดจากกิจกรรมดำเนินงาน</t>
  </si>
  <si>
    <t>รายการปรับปรุง</t>
  </si>
  <si>
    <t>การเปลี่ยนแปลงในสินทรัพย์และหนี้สินดำเนินงาน</t>
  </si>
  <si>
    <t>กระแสเงินสดจากกิจกรรมลงทุน</t>
  </si>
  <si>
    <t>กระแสเงินสดจากกิจกรรมจัดหาเงิน</t>
  </si>
  <si>
    <t>งบกระแสเงินสด</t>
  </si>
  <si>
    <t>ยังไม่ได้</t>
  </si>
  <si>
    <t xml:space="preserve">งบกำไรขาดทุน </t>
  </si>
  <si>
    <t>จ่ายภาษีเงินได้</t>
  </si>
  <si>
    <t>รับเงินปันผล</t>
  </si>
  <si>
    <t xml:space="preserve">ที่ดิน อาคารและอุปกรณ์ </t>
  </si>
  <si>
    <t>ภาษีเงินได้ค้างจ่าย</t>
  </si>
  <si>
    <t>การแปลงค่า</t>
  </si>
  <si>
    <t>การเปลี่ยนแปลง</t>
  </si>
  <si>
    <t>ส่วนเกินทุน</t>
  </si>
  <si>
    <t>งบการเงินเฉพาะกิจการ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</si>
  <si>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</si>
  <si>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</si>
  <si>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บริษัท เจริญโภคภัณฑ์อาหาร จำกัด (มหาชน) และบริษัทย่อย</t>
  </si>
  <si>
    <t>งบการเงินรวม</t>
  </si>
  <si>
    <t>เงินให้กู้ยืมระยะสั้นแก่บริษัทย่อย</t>
  </si>
  <si>
    <t xml:space="preserve">   ภายในหนึ่งปี</t>
  </si>
  <si>
    <t>เจ้าหนี้การค้าและเจ้าหนี้อื่น</t>
  </si>
  <si>
    <t>หนี้สินระยะยาว</t>
  </si>
  <si>
    <t>กำไรสะสม</t>
  </si>
  <si>
    <t>เงินให้กู้ยืมระยะยาวแก่บริษัทย่อย</t>
  </si>
  <si>
    <t>เงินสดรับจากการออกหุ้นกู้</t>
  </si>
  <si>
    <t>การตีราคา</t>
  </si>
  <si>
    <t>จัดสรร</t>
  </si>
  <si>
    <t>กำไรจากอัตราแลกเปลี่ยนสุทธิ</t>
  </si>
  <si>
    <t>เงินปันผลรับ</t>
  </si>
  <si>
    <t>ส่วนแบ่งกำไรจากเงินลงทุนในบริษัทร่วม</t>
  </si>
  <si>
    <t>ที่ออกและ</t>
  </si>
  <si>
    <t>จ่ายชำระคืนหุ้นกู้</t>
  </si>
  <si>
    <t>ข้อมูลงบกระแสเงินสดเปิดเผยเพิ่มเติม</t>
  </si>
  <si>
    <t xml:space="preserve"> </t>
  </si>
  <si>
    <t>เงินเบิกเกินบัญชีและเงินกู้ยืมระยะสั้น</t>
  </si>
  <si>
    <t>หนี้สินระยะยาวที่ถึงกำหนดชำระ</t>
  </si>
  <si>
    <t>ต้นทุนขายสินค้า</t>
  </si>
  <si>
    <t>จ่ายดอกเบี้ย</t>
  </si>
  <si>
    <t>ค่าใช้จ่ายค้างจ่าย</t>
  </si>
  <si>
    <t>รายได้จากการขายสินค้า</t>
  </si>
  <si>
    <t>รวมส่วนของ</t>
  </si>
  <si>
    <t>รับดอกเบี้ย</t>
  </si>
  <si>
    <t>ตามกฎหมาย</t>
  </si>
  <si>
    <t>กำไรสำหรับปี</t>
  </si>
  <si>
    <t>หุ้นทุน</t>
  </si>
  <si>
    <t>เงินลงทุนในบริษัทย่อย</t>
  </si>
  <si>
    <t>เงินลงทุนในบริษัทร่วม</t>
  </si>
  <si>
    <t>เงินลงทุนในบริษัทที่เกี่ยวข้องกัน</t>
  </si>
  <si>
    <t>ส่วนเกินมูลค่าหุ้น</t>
  </si>
  <si>
    <t>ค่าใช้จ่ายในการขาย</t>
  </si>
  <si>
    <t>ค่าใช้จ่ายในการบริหาร</t>
  </si>
  <si>
    <t>มูลค่าหุ้นสามัญ</t>
  </si>
  <si>
    <t>ผลต่างจาก</t>
  </si>
  <si>
    <t>ในมูลค่า</t>
  </si>
  <si>
    <t>ยุติธรรมของ</t>
  </si>
  <si>
    <t>ทุนสำรอง</t>
  </si>
  <si>
    <t>ของบริษัท</t>
  </si>
  <si>
    <t>ต้นทุนทางการเงิน</t>
  </si>
  <si>
    <t>ซื้อเงินลงทุน</t>
  </si>
  <si>
    <t>ขายเงินลงทุน</t>
  </si>
  <si>
    <t>ผลกระทบจากอัตราแลกเปลี่ยนของ</t>
  </si>
  <si>
    <t>จ่ายชำระคืนเงินกู้ยืมระยะยาวจากสถาบันการเงิน</t>
  </si>
  <si>
    <t>ประกอบด้วย</t>
  </si>
  <si>
    <t>เงินสดรับจากเงินกู้ยืมระยะยาวจากสถาบันการเงิน</t>
  </si>
  <si>
    <t>เงินเบิกเกินบัญชี</t>
  </si>
  <si>
    <t>สุทธิ</t>
  </si>
  <si>
    <t>ส่วนของกำไรสำหรับปีที่เป็นของ</t>
  </si>
  <si>
    <t xml:space="preserve">                 -</t>
  </si>
  <si>
    <t xml:space="preserve">   ที่ถึงกำหนดรับชำระภายในหนึ่งปี</t>
  </si>
  <si>
    <t>เงินฝากสถาบันการเงินที่มีข้อจำกัด</t>
  </si>
  <si>
    <t xml:space="preserve">   ในการเบิกใช้</t>
  </si>
  <si>
    <t>บริษัท เจริญโภคภัณฑ์อาหาร จำกัด  (มหาชน) และบริษัทย่อย</t>
  </si>
  <si>
    <t>ค่าตัดจำหน่าย</t>
  </si>
  <si>
    <t>เงินจ่ายล่วงหน้าค่าสินค้า</t>
  </si>
  <si>
    <t>ค่าใช้จ่ายจ่ายล่วงหน้า</t>
  </si>
  <si>
    <t>สินทรัพย์ (ต่อ)</t>
  </si>
  <si>
    <t xml:space="preserve">   หุ้นทุนซื้อคืนที่ถือโดยบริษัทย่อย</t>
  </si>
  <si>
    <t>จ่ายเงินปันผลของบริษัทสุทธิจากส่วนที่เป็นของ</t>
  </si>
  <si>
    <t>จ่ายชำระคืนหนี้สินตามสัญญาเช่าการเงิน</t>
  </si>
  <si>
    <t>กำไรจากการขายเงินลงทุน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</si>
  <si>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</si>
  <si>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(หน่วย: พันบาท)</t>
  </si>
  <si>
    <t>หนี้สูญและหนี้สงสัยจะสูญ (กลับรายการ</t>
  </si>
  <si>
    <t xml:space="preserve">   ค่าเผื่อหนี้สงสัยจะสูญ)</t>
  </si>
  <si>
    <t>กระแสเงินสดจากกิจกรรมดำเนินงาน (ต่อ)</t>
  </si>
  <si>
    <t>กระแสเงินสดจากกิจกรรมลงทุน (ต่อ)</t>
  </si>
  <si>
    <t>เงินสดและรายการเทียบเท่าเงินสดเพิ่มขึ้น</t>
  </si>
  <si>
    <t>งบแสดงฐานะการเงิน</t>
  </si>
  <si>
    <t>เงินลงทุนเผื่อขาย</t>
  </si>
  <si>
    <t>อสังหาริมทรัพย์เพื่อการลงทุน</t>
  </si>
  <si>
    <t>ค่าความนิยม</t>
  </si>
  <si>
    <t>องค์ประกอบอื่นของส่วนของผู้ถือหุ้น</t>
  </si>
  <si>
    <t xml:space="preserve">งบแสดงการเปลี่ยนแปลงส่วนของผู้ถือหุ้น </t>
  </si>
  <si>
    <t>รวม</t>
  </si>
  <si>
    <t>องค์ประกอบอื่น</t>
  </si>
  <si>
    <t>ส่วนได้เสีย</t>
  </si>
  <si>
    <t>ของ</t>
  </si>
  <si>
    <t>ที่ไม่มีอำนาจ</t>
  </si>
  <si>
    <t xml:space="preserve">ชำระแล้ว </t>
  </si>
  <si>
    <t xml:space="preserve">ซื้อคืน </t>
  </si>
  <si>
    <t xml:space="preserve">งบการเงิน </t>
  </si>
  <si>
    <t>ควบคุม</t>
  </si>
  <si>
    <t>-</t>
  </si>
  <si>
    <t>รายการผู้ถือหุ้นที่บันทึกโดยตรง</t>
  </si>
  <si>
    <t xml:space="preserve">   เข้าส่วนของผู้ถือหุ้น</t>
  </si>
  <si>
    <t xml:space="preserve">   การจัดสรรส่วนทุนให้ผู้ถือหุ้น</t>
  </si>
  <si>
    <t xml:space="preserve">   รวมการจัดสรรส่วนทุนให้ผู้ถือหุ้น</t>
  </si>
  <si>
    <t xml:space="preserve">   การเปลี่ยนแปลงในส่วนได้เสีย</t>
  </si>
  <si>
    <t xml:space="preserve">   รวมการเปลี่ยนแปลงในส่วนได้เสีย</t>
  </si>
  <si>
    <t>รวมรายการกับผู้ถือหุ้นที่บันทึกโดยตรง</t>
  </si>
  <si>
    <t xml:space="preserve">   กำไร</t>
  </si>
  <si>
    <t xml:space="preserve">   กำไรขาดทุนเบ็ดเสร็จอื่น</t>
  </si>
  <si>
    <t>รายการกับผู้ถือหุ้นที่บันทึกโดยตรง</t>
  </si>
  <si>
    <t xml:space="preserve"> มูลค่าหุ้นสามัญ</t>
  </si>
  <si>
    <t>รวมรายการผู้ถือหุ้นที่บันทึกโดยตรง</t>
  </si>
  <si>
    <t>จ่ายเงินปันผลให้ส่วนได้เสียที่ไม่มีอำนาจควบคุม</t>
  </si>
  <si>
    <t>งบกำไรขาดทุนเบ็ดเสร็จ</t>
  </si>
  <si>
    <t>กำไรขาดทุนเบ็ดเสร็จอื่น</t>
  </si>
  <si>
    <t>ผลต่างจากการแปลงค่างบการเงิน</t>
  </si>
  <si>
    <t>ส่วนได้เสียที่ไม่มีอำนาจควบคุม</t>
  </si>
  <si>
    <t xml:space="preserve">   ส่วนที่เป็นของบริษัทใหญ่</t>
  </si>
  <si>
    <t>กำไรเบ็ดเสร็จรวมสำหรับปี</t>
  </si>
  <si>
    <t>กำไรขาดทุนเบ็ดเสร็จสำหรับปี</t>
  </si>
  <si>
    <t>รวมกำไรขาดทุนเบ็ดเสร็จสำหรับปี</t>
  </si>
  <si>
    <t>เงินสดรับจากการเลิกกิจการของบริษัทย่อย</t>
  </si>
  <si>
    <t>โอนไปกำไรสะสม</t>
  </si>
  <si>
    <t>กำไรขาดทุนเบ็ดเสร็จอื่นสำหรับปี</t>
  </si>
  <si>
    <t xml:space="preserve">   เงินตราต่างประเทศคงเหลือสิ้นปี</t>
  </si>
  <si>
    <t xml:space="preserve">   หลักคณิตศาสตร์ประกันภัย</t>
  </si>
  <si>
    <t>ส่วนเกินทุนอื่น</t>
  </si>
  <si>
    <t xml:space="preserve">   เงินทุนที่ได้รับจากผู้ถือหุ้นและ</t>
  </si>
  <si>
    <t xml:space="preserve">      การจัดสรรส่วนทุนให้ผู้ถือหุ้น</t>
  </si>
  <si>
    <t xml:space="preserve">   รวมเงินทุนที่ได้รับจากผู้ถือหุ้นและ</t>
  </si>
  <si>
    <t>จากรายการกับ</t>
  </si>
  <si>
    <t>กิจการภายใต้</t>
  </si>
  <si>
    <t>การควบคุมเดียวกัน</t>
  </si>
  <si>
    <t>สินทรัพย์ชีวภาพส่วนที่หมุนเวียน</t>
  </si>
  <si>
    <t>สินทรัพย์ชีวภาพส่วนที่ไม่หมุนเวียน</t>
  </si>
  <si>
    <t>สินทรัพย์ชีวภาพส่วนที่หมุนเวียนและไม่หมุนเวียน</t>
  </si>
  <si>
    <t>เงินลงทุนในกิจการที่ควบคุมร่วมกัน</t>
  </si>
  <si>
    <t>เงินลงทุนในบริษัทอื่น</t>
  </si>
  <si>
    <t xml:space="preserve">   และกิจการที่ควบคุมร่วมกัน</t>
  </si>
  <si>
    <t>เงินให้กู้ยืมระยะสั้นแก่กิจการที่ควบคุม</t>
  </si>
  <si>
    <t>เงินกู้ยืมระยะยาวจากบริษัทที่เกี่ยวข้องกัน</t>
  </si>
  <si>
    <t xml:space="preserve">   ที่ถึงกำหนดชำระภายในหนึ่งปี</t>
  </si>
  <si>
    <t>ภาระผูกพันผลประโยชน์พนักงาน</t>
  </si>
  <si>
    <t>เงินกู้ยืมระยะสั้นจากกิจการที่ควบคุม</t>
  </si>
  <si>
    <t xml:space="preserve">   ร่วมกันและบริษัทที่เกี่ยวข้องกัน</t>
  </si>
  <si>
    <t>ตั๋วแลกเงิน</t>
  </si>
  <si>
    <t xml:space="preserve">   ส่วนเกินทุนอื่น</t>
  </si>
  <si>
    <t>ส่วนเกินทุนจากรายการกับกิจการ</t>
  </si>
  <si>
    <t xml:space="preserve">   ภายใต้การควบคุมเดียวกัน</t>
  </si>
  <si>
    <t>กำไรจากการเลิกกิจการของบริษัทย่อย</t>
  </si>
  <si>
    <t>ขาดทุนจากอัตราแลกเปลี่ยนสุทธิ</t>
  </si>
  <si>
    <t xml:space="preserve">ค่าใช้จ่าย (รายได้) ภาษีเงินได้ </t>
  </si>
  <si>
    <t xml:space="preserve">   จากการปรับลดมูลค่าสินค้าคงเหลือ</t>
  </si>
  <si>
    <t>เงินปันผลค้างรับ</t>
  </si>
  <si>
    <t>กำไรจากการเปลี่ยนแปลงมูลค่ายุติธรรม</t>
  </si>
  <si>
    <t>31 ธันวาคม</t>
  </si>
  <si>
    <t xml:space="preserve">   ก่อนค่าใช้จ่าย (รายได้) ภาษีเงินได้</t>
  </si>
  <si>
    <t xml:space="preserve">   - สุทธิจากค่าใช้จ่าย (รายได้) ภาษีเงินได้</t>
  </si>
  <si>
    <t>ส่วนของกำไรเบ็ดเสร็จรวมที่เป็นของ</t>
  </si>
  <si>
    <t>เงินสดจ่ายสุทธิจากการซื้อบริษัทย่อย</t>
  </si>
  <si>
    <t>เงินกู้ยืมระยะยาวจากบริษัทที่เกี่ยวข้องกันลดลง</t>
  </si>
  <si>
    <t xml:space="preserve">     - อื่นๆ </t>
  </si>
  <si>
    <t xml:space="preserve">         คณิตศาสตร์ประกันภัย</t>
  </si>
  <si>
    <t>กำไรก่อนค่าใช้จ่าย (รายได้) ภาษีเงินได้</t>
  </si>
  <si>
    <t>ค่าใช้จ่าย (รายได้) ภาษีเงินได้</t>
  </si>
  <si>
    <t>สิทธิการเช่าจ่ายล่วงหน้า</t>
  </si>
  <si>
    <t>เงินสดจ่ายค่าสิทธิการเช่า</t>
  </si>
  <si>
    <t>2.</t>
  </si>
  <si>
    <t>รายการที่มิใช่เงินสด</t>
  </si>
  <si>
    <t>1.</t>
  </si>
  <si>
    <t>จ่ายผลประโยชน์พนักงาน</t>
  </si>
  <si>
    <t xml:space="preserve">   ให้เท่ากับมูลค่าสุทธิที่จะได้รับ</t>
  </si>
  <si>
    <t xml:space="preserve">     - ขาดทุนจากการประมาณการตามหลัก</t>
  </si>
  <si>
    <t>กำไร (ขาดทุน) จากการประมาณการตาม</t>
  </si>
  <si>
    <t>ยอดคงเหลือ ณ วันที่ 31 ธันวาคม 2556</t>
  </si>
  <si>
    <t>ยอดคงเหลือ ณ วันที่ 1 มกราคม 2556</t>
  </si>
  <si>
    <t xml:space="preserve">31 ธันวาคม </t>
  </si>
  <si>
    <t xml:space="preserve">สินทรัพย์หมุนเวียน </t>
  </si>
  <si>
    <t xml:space="preserve">ลูกหนี้การค้าและลูกหนี้อื่น </t>
  </si>
  <si>
    <t xml:space="preserve">สินทรัพย์ไม่มีตัวตนอื่น </t>
  </si>
  <si>
    <t xml:space="preserve">สินทรัพย์ภาษีเงินได้รอการตัดบัญชี  </t>
  </si>
  <si>
    <t xml:space="preserve">   จากสถาบันการเงิน </t>
  </si>
  <si>
    <t xml:space="preserve">หนี้สินไม่หมุนเวียน </t>
  </si>
  <si>
    <t xml:space="preserve">ประมาณการหนี้สินและอื่นๆ </t>
  </si>
  <si>
    <t xml:space="preserve">หนี้สินภาษีเงินได้รอการตัดบัญชี  </t>
  </si>
  <si>
    <t>หนี้สินและส่วนของผู้ถือหุ้น (ต่อ)</t>
  </si>
  <si>
    <t xml:space="preserve">   ทุนจดทะเบียน</t>
  </si>
  <si>
    <t xml:space="preserve">   ทุนที่ออกและชำระแล้ว</t>
  </si>
  <si>
    <r>
      <t xml:space="preserve">   </t>
    </r>
    <r>
      <rPr>
        <sz val="15"/>
        <rFont val="Angsana New"/>
        <family val="1"/>
      </rPr>
      <t>หุ้นทุนซื้อคืน</t>
    </r>
  </si>
  <si>
    <t xml:space="preserve">   ส่วนเกินมูลค่าหุ้นสามัญ</t>
  </si>
  <si>
    <t>ส่วนเกินทุนจากการเปลี่ยนแปลง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</si>
  <si>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</si>
  <si>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</si>
  <si>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</si>
  <si>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>รวมส่วนของผู้ถือหุ้นของบริษัท</t>
  </si>
  <si>
    <t xml:space="preserve">รายได้ </t>
  </si>
  <si>
    <t xml:space="preserve">ค่าใช้จ่าย </t>
  </si>
  <si>
    <t xml:space="preserve">   ของสินทรัพย์ชีวภาพ</t>
  </si>
  <si>
    <t xml:space="preserve">ส่วนแบ่งกำไรจากเงินลงทุนในบริษัทร่วม </t>
  </si>
  <si>
    <t xml:space="preserve">   ส่วนที่เป็นของส่วนได้เสีย</t>
  </si>
  <si>
    <t xml:space="preserve">      ที่ไม่มีอำนาจควบคุม</t>
  </si>
  <si>
    <t>การเปลี่ยนแปลงในมูลค่ายุติธรรมสุทธิของ</t>
  </si>
  <si>
    <t xml:space="preserve">   เงินลงทุนเผื่อขาย</t>
  </si>
  <si>
    <t xml:space="preserve">   เงินลงทุนเผื่อขายส่วนที่โอนไปกำไร</t>
  </si>
  <si>
    <t xml:space="preserve">   หรือขาดทุน</t>
  </si>
  <si>
    <t xml:space="preserve">   ของกำไรขาดทุนเบ็ดเสร็จอื่น</t>
  </si>
  <si>
    <t xml:space="preserve">      เงินปันผลจ่าย</t>
  </si>
  <si>
    <t>ส่วนเกินทุนจาก</t>
  </si>
  <si>
    <t>ส่วนได้</t>
  </si>
  <si>
    <t>ในบริษัทย่อย</t>
  </si>
  <si>
    <t xml:space="preserve">   บริษัทย่อยออกหุ้นเพิ่มทุน</t>
  </si>
  <si>
    <t>ภาระผูกพันตามโครงการผลประโยชน์พนักงาน</t>
  </si>
  <si>
    <t xml:space="preserve">เจ้าหนี้การค้าและเจ้าหนี้อื่น </t>
  </si>
  <si>
    <t>เงินสดสุทธิได้มาจาก (ใช้ไปใน) กิจกรรมดำเนินงาน</t>
  </si>
  <si>
    <t>เงินให้กู้ยืมระยะสั้นแก่บริษัทย่อย (เพิ่มขึ้น) ลดลง</t>
  </si>
  <si>
    <t>ซื้อสินทรัพย์สุทธิ</t>
  </si>
  <si>
    <t xml:space="preserve">ซื้อสินทรัพย์ไม่มีตัวตนอื่น </t>
  </si>
  <si>
    <t>เงินกู้ยืมระยะสั้นจากสถาบันการเงินเพิ่มขึ้น (ลดลง)</t>
  </si>
  <si>
    <t>เงินสดรับจากการออกหุ้นสามัญเพิ่มทุน</t>
  </si>
  <si>
    <t>จ่ายชำระต้นทุนธุรกรรมทางการเงิน</t>
  </si>
  <si>
    <t xml:space="preserve">   (ลดลง) สุทธิ </t>
  </si>
  <si>
    <t xml:space="preserve">เงินสดและรายการเทียบเท่าเงินสด </t>
  </si>
  <si>
    <t xml:space="preserve">สำหรับปีสิ้นสุดวันที่ </t>
  </si>
  <si>
    <t>สำหรับปีสิ้นสุดวันที่ 31 ธันวาคม 2556</t>
  </si>
  <si>
    <t xml:space="preserve">งบกระแสเงินสด </t>
  </si>
  <si>
    <t xml:space="preserve">   เงินปันผลจ่าย</t>
  </si>
  <si>
    <t>กระแสเงินสดจากกิจกรรมจัดหาเงิน (ต่อ)</t>
  </si>
  <si>
    <t>เงินลงทุนชั่วคราว</t>
  </si>
  <si>
    <t xml:space="preserve">   การได้มาซึ่งบริษัทย่อยที่มีส่วนได้เสีย</t>
  </si>
  <si>
    <t>เงินกู้ยืมระยะสั้นจากกิจการที่ควบคุมร่วมกัน</t>
  </si>
  <si>
    <t xml:space="preserve">     - กำไร (ขาดทุน) จากการประมาณการ</t>
  </si>
  <si>
    <t xml:space="preserve">         ตามหลักคณิตศาสตร์ประกันภัย</t>
  </si>
  <si>
    <t>ค่าเสื่อมราคา</t>
  </si>
  <si>
    <t>เงินสดสุทธิได้มาจาก (ใช้ไปใน) กิจกรรมจัดหาเงิน</t>
  </si>
  <si>
    <t>เงินสดสุทธิได้มาจาก (ใช้ไปใน) กิจกรรมลงทุน</t>
  </si>
  <si>
    <t>เงินกู้ยืมระยะสั้นจากบริษัทอื่น</t>
  </si>
  <si>
    <t>เงินกู้ยืมระยะสั้นจากบริษัทอื่นลดลง</t>
  </si>
  <si>
    <t>เงินให้กู้ยืมระยะสั้นแก่บริษัทอื่นเพิ่มขึ้น</t>
  </si>
  <si>
    <t xml:space="preserve">   และบริษัทที่เกี่ยวข้องกันลดลง</t>
  </si>
  <si>
    <t>สำหรับปีสิ้นสุดวันที่ 31 ธันวาคม 2557</t>
  </si>
  <si>
    <t>ยอดคงเหลือ ณ วันที่ 1 มกราคม 2557</t>
  </si>
  <si>
    <t>ยอดคงเหลือ ณ วันที่ 31 ธันวาคม 2557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</si>
  <si>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</si>
  <si>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</si>
  <si>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r>
      <rPr>
        <sz val="15"/>
        <rFont val="Angsana New"/>
        <family val="1"/>
      </rPr>
      <t xml:space="preserve">   </t>
    </r>
    <r>
      <rPr>
        <b/>
        <i/>
        <sz val="15"/>
        <rFont val="Angsana New"/>
        <family val="1"/>
      </rPr>
      <t>รวมการจัดสรรส่วนทุนให้ผู้ถือหุ้น</t>
    </r>
  </si>
  <si>
    <t>ผลขาดทุน (กลับรายการค่าเผื่อผลขาดทุน)</t>
  </si>
  <si>
    <t xml:space="preserve">ขาดทุนจากการด้อยค่าของอาคารและอุปกรณ์ </t>
  </si>
  <si>
    <t>กลับรายการขาดทุนจากการตีราคา</t>
  </si>
  <si>
    <t xml:space="preserve">   อสังหาริมทรัพย์เพื่อการลงทุน</t>
  </si>
  <si>
    <t>เงินให้กู้ยืมระยะสั้นแก่กิจการที่ควบคุมร่วมกัน</t>
  </si>
  <si>
    <t>เงินสดรับสุทธิจากการจำหน่ายบริษัทย่อย</t>
  </si>
  <si>
    <t xml:space="preserve">เงินให้กู้ยืมระยะยาวแก่บริษัทย่อยลดลง (เพิ่มขึ้น) </t>
  </si>
  <si>
    <t>เงินสดรับจากการใช้สิทธิซื้อหุ้น</t>
  </si>
  <si>
    <t xml:space="preserve">2.1  การซื้อเงินลงทุนในหุ้นสามัญของบริษัท  BHJ  Kalino  Food  AB   เป็นจำนวนเงิน  4.8  ล้านโครนสวีเดน   หรือเทียบเท่า  </t>
  </si>
  <si>
    <t>กลุ่มบริษัทมีรายการที่มิใช่เงินสด ณ วันที่ 31 ธันวาคม 2557 ดังนี้</t>
  </si>
  <si>
    <t xml:space="preserve">       24.2  ล้านบาท  ซึ่ง ณ วันที่ 31 ธันวาคม 2557 กลุ่มบริษัทมียอดค้างจ่ายเป็นจำนวนเงิน  19.2  ล้านบาท   </t>
  </si>
  <si>
    <t>ขาดทุนจากการตัดจำหน่ายอาคารและอุปกรณ์</t>
  </si>
  <si>
    <t>ขาดทุน (กำไร) จากการขายที่ดิน อาคาร และอุปกรณ์</t>
  </si>
  <si>
    <t xml:space="preserve">ซื้อที่ดิน อาคารและอุปกรณ์  </t>
  </si>
  <si>
    <t>ซื้ออสังหาริมทรัพย์เพื่อการลงทุน</t>
  </si>
  <si>
    <t xml:space="preserve">ขายที่ดิน อาคารและอุปกรณ์  </t>
  </si>
  <si>
    <t>เงินสดรับจากการจำหน่ายส่วนได้เสียในบริษัทย่อย</t>
  </si>
  <si>
    <t xml:space="preserve">   บางส่วน</t>
  </si>
  <si>
    <t>กำไรจากการขายอสังหาริมทรัพย์เพื่อการลงทุน</t>
  </si>
  <si>
    <t>ขายอสังหาริมทรัพย์เพื่อการลงทุน</t>
  </si>
  <si>
    <t xml:space="preserve">2.2  ณ   วันที่  31 ธันวาคม 2557   กลุ่มบริษัทและบริษัทมีเงินปันผลค้างรับเป็นจำนวนเงิน  95  ล้านบาทและ  3,902   ล้านบาท </t>
  </si>
  <si>
    <t xml:space="preserve">       (2556: 46 ล้านบาทและ 1,125 ล้านบาท ตามลำดับ)</t>
  </si>
  <si>
    <t>กำไรจากการเปลี่ยนแปลง</t>
  </si>
  <si>
    <t xml:space="preserve">   มูลค่ายุติธรรมของสินทรัพย์ชีวภาพ</t>
  </si>
  <si>
    <t>ขาดทุน (กำไร) จากอัตราแลกเปลี่ยนที่ยังไม่เกิดขึ้นจริง</t>
  </si>
  <si>
    <t xml:space="preserve">   ส่วนได้ในบริษัทย่อยและบริษัทร่วม</t>
  </si>
  <si>
    <t>และบริษัทร่วม</t>
  </si>
  <si>
    <t xml:space="preserve">      ของบริษัทย่อยและบริษัทร่วม</t>
  </si>
  <si>
    <t xml:space="preserve">   การเปลี่ยนแปลงส่วนได้เสียในบริษัทร่วม</t>
  </si>
  <si>
    <t xml:space="preserve">   ร่วมกัน</t>
  </si>
  <si>
    <t>6, 9</t>
  </si>
  <si>
    <t>6, 17</t>
  </si>
  <si>
    <t>6, 23</t>
  </si>
  <si>
    <t>9, 33</t>
  </si>
  <si>
    <t>30, 33</t>
  </si>
  <si>
    <t>31, 33</t>
  </si>
  <si>
    <t>13, 14</t>
  </si>
  <si>
    <t>16, 17</t>
  </si>
  <si>
    <t>ตั๋วแลกเงินลดลง</t>
  </si>
  <si>
    <t>เงินกู้ยืมระยะสั้นจากบริษัทย่อยลดลง</t>
  </si>
  <si>
    <t>ขาดทุนจากการตัดจำหน่ายสินทรัพย์ไม่มีตัวตนอื่น</t>
  </si>
  <si>
    <t>ผลขาดทุนจากการลดมูลค่าเงินลงทุน</t>
  </si>
  <si>
    <t>จำหน่ายสินทรัพย์ไม่มีตัวตนอื่น</t>
  </si>
  <si>
    <t xml:space="preserve">   และบริษัทที่เกี่ยวข้องกันเพิ่มขึ้น (ลดลง)</t>
  </si>
  <si>
    <t>เงินลงทุนชั่วคราวเพิ่มขึ้น</t>
  </si>
  <si>
    <t xml:space="preserve">   และบริษัทอื่น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</si>
</sst>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#,##0.00\ ;\(#,##0.00\)"/>
  </numFmts>
  <fonts count="54">
    <font>
      <sz val="15"/>
      <name val="Angsana New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sz val="15"/>
      <color indexed="30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0070C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164" fontId="4" fillId="0" borderId="0" xfId="42" applyNumberFormat="1" applyFont="1" applyFill="1" applyBorder="1" applyAlignment="1">
      <alignment/>
    </xf>
    <xf numFmtId="164" fontId="4" fillId="0" borderId="1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1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3" fontId="4" fillId="0" borderId="12" xfId="42" applyNumberFormat="1" applyFont="1" applyFill="1" applyBorder="1" applyAlignment="1">
      <alignment/>
    </xf>
    <xf numFmtId="43" fontId="4" fillId="0" borderId="0" xfId="42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0" fillId="0" borderId="0" xfId="42" applyNumberFormat="1" applyFont="1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164" fontId="0" fillId="0" borderId="11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0" fillId="0" borderId="0" xfId="42" applyNumberFormat="1" applyFont="1" applyFill="1" applyAlignment="1">
      <alignment/>
    </xf>
    <xf numFmtId="43" fontId="4" fillId="0" borderId="0" xfId="42" applyFont="1" applyFill="1" applyAlignment="1">
      <alignment/>
    </xf>
    <xf numFmtId="43" fontId="8" fillId="0" borderId="0" xfId="42" applyFont="1" applyFill="1" applyBorder="1" applyAlignment="1">
      <alignment horizontal="right"/>
    </xf>
    <xf numFmtId="43" fontId="9" fillId="0" borderId="0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0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165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64" fontId="0" fillId="0" borderId="0" xfId="42" applyNumberFormat="1" applyFont="1" applyFill="1" applyAlignment="1">
      <alignment horizontal="right"/>
    </xf>
    <xf numFmtId="164" fontId="0" fillId="0" borderId="0" xfId="42" applyNumberFormat="1" applyFont="1" applyFill="1" applyBorder="1" applyAlignment="1">
      <alignment horizontal="right"/>
    </xf>
    <xf numFmtId="164" fontId="0" fillId="0" borderId="11" xfId="42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5" fontId="9" fillId="0" borderId="0" xfId="0" applyNumberFormat="1" applyFont="1" applyFill="1" applyAlignment="1" quotePrefix="1">
      <alignment horizontal="right"/>
    </xf>
    <xf numFmtId="49" fontId="9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164" fontId="8" fillId="0" borderId="11" xfId="42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4" fontId="9" fillId="0" borderId="0" xfId="42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164" fontId="8" fillId="0" borderId="0" xfId="42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64" fontId="9" fillId="0" borderId="0" xfId="0" applyNumberFormat="1" applyFont="1" applyFill="1" applyBorder="1" applyAlignment="1">
      <alignment horizontal="center"/>
    </xf>
    <xf numFmtId="165" fontId="9" fillId="0" borderId="12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49" fontId="10" fillId="0" borderId="0" xfId="0" applyNumberFormat="1" applyFont="1" applyAlignment="1">
      <alignment horizontal="left"/>
    </xf>
    <xf numFmtId="165" fontId="0" fillId="0" borderId="11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NumberFormat="1" applyFont="1" applyFill="1" applyAlignment="1">
      <alignment horizontal="center"/>
    </xf>
    <xf numFmtId="165" fontId="4" fillId="0" borderId="11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4" fontId="4" fillId="0" borderId="0" xfId="42" applyNumberFormat="1" applyFont="1" applyAlignment="1">
      <alignment/>
    </xf>
    <xf numFmtId="165" fontId="0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164" fontId="0" fillId="0" borderId="13" xfId="42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4" fillId="0" borderId="11" xfId="0" applyNumberFormat="1" applyFont="1" applyFill="1" applyBorder="1" applyAlignment="1">
      <alignment/>
    </xf>
    <xf numFmtId="41" fontId="0" fillId="0" borderId="0" xfId="42" applyNumberFormat="1" applyFont="1" applyFill="1" applyAlignment="1">
      <alignment horizontal="right"/>
    </xf>
    <xf numFmtId="41" fontId="0" fillId="0" borderId="11" xfId="42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Fill="1" applyAlignment="1">
      <alignment/>
    </xf>
    <xf numFmtId="164" fontId="0" fillId="0" borderId="12" xfId="42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9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1" fontId="4" fillId="0" borderId="11" xfId="42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13" fillId="0" borderId="0" xfId="0" applyFont="1" applyFill="1" applyAlignment="1">
      <alignment horizontal="right"/>
    </xf>
    <xf numFmtId="0" fontId="14" fillId="0" borderId="0" xfId="0" applyFont="1" applyBorder="1" applyAlignment="1">
      <alignment horizontal="center"/>
    </xf>
    <xf numFmtId="164" fontId="5" fillId="0" borderId="0" xfId="45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164" fontId="8" fillId="0" borderId="0" xfId="42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8" fillId="0" borderId="0" xfId="42" applyNumberFormat="1" applyFont="1" applyFill="1" applyBorder="1" applyAlignment="1">
      <alignment/>
    </xf>
    <xf numFmtId="44" fontId="8" fillId="0" borderId="0" xfId="42" applyNumberFormat="1" applyFont="1" applyFill="1" applyAlignment="1">
      <alignment horizontal="right"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37" fontId="0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7" fontId="4" fillId="0" borderId="12" xfId="42" applyNumberFormat="1" applyFont="1" applyFill="1" applyBorder="1" applyAlignment="1">
      <alignment/>
    </xf>
    <xf numFmtId="43" fontId="0" fillId="0" borderId="13" xfId="42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3" fontId="0" fillId="0" borderId="0" xfId="45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3" fontId="4" fillId="0" borderId="0" xfId="45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164" fontId="8" fillId="0" borderId="0" xfId="45" applyNumberFormat="1" applyFont="1" applyFill="1" applyBorder="1" applyAlignment="1">
      <alignment horizontal="right"/>
    </xf>
    <xf numFmtId="43" fontId="8" fillId="0" borderId="0" xfId="45" applyFont="1" applyFill="1" applyAlignment="1">
      <alignment horizontal="right"/>
    </xf>
    <xf numFmtId="43" fontId="8" fillId="0" borderId="0" xfId="45" applyFont="1" applyFill="1" applyBorder="1" applyAlignment="1">
      <alignment horizontal="right"/>
    </xf>
    <xf numFmtId="41" fontId="0" fillId="0" borderId="11" xfId="45" applyNumberFormat="1" applyFont="1" applyFill="1" applyBorder="1" applyAlignment="1">
      <alignment horizontal="right"/>
    </xf>
    <xf numFmtId="43" fontId="9" fillId="0" borderId="13" xfId="45" applyFont="1" applyFill="1" applyBorder="1" applyAlignment="1">
      <alignment horizontal="right"/>
    </xf>
    <xf numFmtId="43" fontId="9" fillId="0" borderId="0" xfId="45" applyFont="1" applyFill="1" applyAlignment="1">
      <alignment horizontal="right"/>
    </xf>
    <xf numFmtId="43" fontId="9" fillId="0" borderId="0" xfId="45" applyFont="1" applyFill="1" applyBorder="1" applyAlignment="1">
      <alignment horizontal="right"/>
    </xf>
    <xf numFmtId="164" fontId="9" fillId="0" borderId="13" xfId="45" applyNumberFormat="1" applyFont="1" applyFill="1" applyBorder="1" applyAlignment="1">
      <alignment horizontal="right"/>
    </xf>
    <xf numFmtId="165" fontId="9" fillId="0" borderId="13" xfId="0" applyNumberFormat="1" applyFont="1" applyFill="1" applyBorder="1" applyAlignment="1">
      <alignment horizontal="right"/>
    </xf>
    <xf numFmtId="41" fontId="4" fillId="0" borderId="11" xfId="45" applyNumberFormat="1" applyFont="1" applyFill="1" applyBorder="1" applyAlignment="1">
      <alignment horizontal="right"/>
    </xf>
    <xf numFmtId="164" fontId="9" fillId="0" borderId="0" xfId="45" applyNumberFormat="1" applyFont="1" applyFill="1" applyBorder="1" applyAlignment="1">
      <alignment horizontal="right"/>
    </xf>
    <xf numFmtId="41" fontId="4" fillId="0" borderId="0" xfId="45" applyNumberFormat="1" applyFont="1" applyFill="1" applyBorder="1" applyAlignment="1">
      <alignment horizontal="right"/>
    </xf>
    <xf numFmtId="164" fontId="8" fillId="0" borderId="11" xfId="45" applyNumberFormat="1" applyFont="1" applyFill="1" applyBorder="1" applyAlignment="1">
      <alignment horizontal="right"/>
    </xf>
    <xf numFmtId="41" fontId="0" fillId="0" borderId="11" xfId="45" applyNumberFormat="1" applyFont="1" applyFill="1" applyBorder="1" applyAlignment="1">
      <alignment horizontal="right"/>
    </xf>
    <xf numFmtId="41" fontId="0" fillId="0" borderId="14" xfId="4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1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45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 quotePrefix="1">
      <alignment/>
    </xf>
    <xf numFmtId="0" fontId="53" fillId="0" borderId="0" xfId="0" applyFont="1" applyFill="1" applyAlignment="1">
      <alignment/>
    </xf>
    <xf numFmtId="164" fontId="0" fillId="0" borderId="11" xfId="42" applyNumberFormat="1" applyFont="1" applyFill="1" applyBorder="1" applyAlignment="1">
      <alignment horizontal="right"/>
    </xf>
    <xf numFmtId="164" fontId="0" fillId="0" borderId="0" xfId="45" applyNumberFormat="1" applyFont="1" applyFill="1" applyAlignment="1">
      <alignment horizontal="right"/>
    </xf>
    <xf numFmtId="41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1" fontId="0" fillId="0" borderId="11" xfId="42" applyNumberFormat="1" applyFont="1" applyFill="1" applyBorder="1" applyAlignment="1">
      <alignment horizontal="right"/>
    </xf>
    <xf numFmtId="164" fontId="4" fillId="0" borderId="0" xfId="42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22.5" customHeight="1"/>
  <cols>
    <col min="1" max="1" width="34.00390625" style="105" customWidth="1"/>
    <col min="2" max="2" width="8.28125" style="2" customWidth="1"/>
    <col min="3" max="3" width="0.85546875" style="3" customWidth="1"/>
    <col min="4" max="4" width="15.00390625" style="3" customWidth="1"/>
    <col min="5" max="5" width="0.85546875" style="3" customWidth="1"/>
    <col min="6" max="6" width="14.57421875" style="3" customWidth="1"/>
    <col min="7" max="7" width="0.9921875" style="3" customWidth="1"/>
    <col min="8" max="8" width="14.57421875" style="3" customWidth="1"/>
    <col min="9" max="9" width="0.85546875" style="3" customWidth="1"/>
    <col min="10" max="10" width="15.00390625" style="3" customWidth="1"/>
    <col min="11" max="16384" width="9.140625" style="3" customWidth="1"/>
  </cols>
  <sheetData>
    <row r="1" ht="22.5" customHeight="1">
      <c r="A1" s="102" t="s">
        <v>45</v>
      </c>
    </row>
    <row r="2" ht="22.5" customHeight="1">
      <c r="A2" s="102" t="s">
        <v>116</v>
      </c>
    </row>
    <row r="3" spans="1:10" ht="22.5" customHeight="1">
      <c r="A3" s="108"/>
      <c r="J3" s="130" t="s">
        <v>110</v>
      </c>
    </row>
    <row r="4" spans="2:10" ht="22.5" customHeight="1">
      <c r="B4" s="21"/>
      <c r="C4" s="21"/>
      <c r="D4" s="200" t="s">
        <v>46</v>
      </c>
      <c r="E4" s="200"/>
      <c r="F4" s="200"/>
      <c r="G4" s="106"/>
      <c r="H4" s="200" t="s">
        <v>42</v>
      </c>
      <c r="I4" s="200"/>
      <c r="J4" s="200"/>
    </row>
    <row r="5" spans="3:10" ht="22.5" customHeight="1">
      <c r="C5" s="107"/>
      <c r="D5" s="201" t="s">
        <v>208</v>
      </c>
      <c r="E5" s="201"/>
      <c r="F5" s="201"/>
      <c r="G5" s="59"/>
      <c r="H5" s="201" t="s">
        <v>208</v>
      </c>
      <c r="I5" s="201"/>
      <c r="J5" s="201"/>
    </row>
    <row r="6" spans="1:10" ht="22.5" customHeight="1">
      <c r="A6" s="102" t="s">
        <v>0</v>
      </c>
      <c r="B6" s="21" t="s">
        <v>1</v>
      </c>
      <c r="C6" s="107"/>
      <c r="D6" s="65">
        <v>2557</v>
      </c>
      <c r="E6" s="107"/>
      <c r="F6" s="65">
        <v>2556</v>
      </c>
      <c r="G6" s="59"/>
      <c r="H6" s="65">
        <v>2557</v>
      </c>
      <c r="I6" s="107"/>
      <c r="J6" s="65">
        <v>2556</v>
      </c>
    </row>
    <row r="7" spans="1:10" ht="22.5" customHeight="1">
      <c r="A7" s="102"/>
      <c r="B7" s="21"/>
      <c r="C7" s="107"/>
      <c r="D7" s="59"/>
      <c r="E7" s="107"/>
      <c r="F7" s="156"/>
      <c r="G7" s="59"/>
      <c r="H7" s="59"/>
      <c r="I7" s="107"/>
      <c r="J7" s="156"/>
    </row>
    <row r="8" spans="1:10" ht="22.5" customHeight="1">
      <c r="A8" s="132" t="s">
        <v>209</v>
      </c>
      <c r="C8" s="14"/>
      <c r="D8" s="45"/>
      <c r="E8" s="45"/>
      <c r="F8" s="45"/>
      <c r="G8" s="45"/>
      <c r="H8" s="45"/>
      <c r="I8" s="45"/>
      <c r="J8" s="45"/>
    </row>
    <row r="9" spans="1:10" ht="22.5" customHeight="1">
      <c r="A9" s="105" t="s">
        <v>2</v>
      </c>
      <c r="B9" s="2">
        <v>7</v>
      </c>
      <c r="C9" s="14"/>
      <c r="D9" s="14">
        <v>33551551</v>
      </c>
      <c r="E9" s="14"/>
      <c r="F9" s="14">
        <v>19457298</v>
      </c>
      <c r="G9" s="14"/>
      <c r="H9" s="8">
        <v>13696266</v>
      </c>
      <c r="I9" s="14"/>
      <c r="J9" s="8">
        <v>1395703</v>
      </c>
    </row>
    <row r="10" spans="1:10" ht="22.5" customHeight="1">
      <c r="A10" s="105" t="s">
        <v>259</v>
      </c>
      <c r="C10" s="14"/>
      <c r="D10" s="14">
        <v>5768762</v>
      </c>
      <c r="E10" s="14"/>
      <c r="F10" s="14">
        <v>3143140</v>
      </c>
      <c r="G10" s="14"/>
      <c r="H10" s="133" t="s">
        <v>131</v>
      </c>
      <c r="I10" s="14"/>
      <c r="J10" s="133" t="s">
        <v>131</v>
      </c>
    </row>
    <row r="11" spans="1:10" ht="22.5" customHeight="1">
      <c r="A11" s="105" t="s">
        <v>210</v>
      </c>
      <c r="B11" s="2">
        <v>8</v>
      </c>
      <c r="C11" s="14"/>
      <c r="D11" s="14">
        <v>24953330</v>
      </c>
      <c r="E11" s="14"/>
      <c r="F11" s="14">
        <v>24240434</v>
      </c>
      <c r="G11" s="14"/>
      <c r="H11" s="38">
        <v>4339602</v>
      </c>
      <c r="I11" s="14"/>
      <c r="J11" s="38">
        <v>4719747</v>
      </c>
    </row>
    <row r="12" spans="1:10" ht="22.5" customHeight="1">
      <c r="A12" s="105" t="s">
        <v>47</v>
      </c>
      <c r="B12" s="2">
        <v>6</v>
      </c>
      <c r="C12" s="14"/>
      <c r="D12" s="133" t="s">
        <v>131</v>
      </c>
      <c r="E12" s="14"/>
      <c r="F12" s="133" t="s">
        <v>131</v>
      </c>
      <c r="G12" s="14"/>
      <c r="H12" s="8">
        <v>19733432</v>
      </c>
      <c r="I12" s="14"/>
      <c r="J12" s="8">
        <v>17970430</v>
      </c>
    </row>
    <row r="13" spans="1:10" ht="22.5" customHeight="1">
      <c r="A13" s="46" t="s">
        <v>171</v>
      </c>
      <c r="C13" s="14"/>
      <c r="D13" s="12"/>
      <c r="E13" s="14"/>
      <c r="F13" s="12"/>
      <c r="G13" s="14"/>
      <c r="H13" s="133"/>
      <c r="I13" s="14"/>
      <c r="J13" s="133"/>
    </row>
    <row r="14" spans="1:10" ht="22.5" customHeight="1">
      <c r="A14" s="46" t="s">
        <v>306</v>
      </c>
      <c r="B14" s="2">
        <v>6</v>
      </c>
      <c r="C14" s="14"/>
      <c r="D14" s="12" t="s">
        <v>131</v>
      </c>
      <c r="E14" s="14"/>
      <c r="F14" s="12">
        <v>147440</v>
      </c>
      <c r="G14" s="14"/>
      <c r="H14" s="133">
        <v>0</v>
      </c>
      <c r="I14" s="14"/>
      <c r="J14" s="133">
        <v>0</v>
      </c>
    </row>
    <row r="15" spans="1:10" ht="22.5" customHeight="1">
      <c r="A15" s="46" t="s">
        <v>52</v>
      </c>
      <c r="C15" s="14"/>
      <c r="D15" s="42"/>
      <c r="E15" s="14"/>
      <c r="F15" s="42"/>
      <c r="G15" s="14"/>
      <c r="H15" s="133"/>
      <c r="I15" s="14"/>
      <c r="J15" s="133"/>
    </row>
    <row r="16" spans="1:10" ht="22.5" customHeight="1">
      <c r="A16" s="46" t="s">
        <v>97</v>
      </c>
      <c r="B16" s="2">
        <v>6</v>
      </c>
      <c r="C16" s="14"/>
      <c r="D16" s="133" t="s">
        <v>131</v>
      </c>
      <c r="E16" s="14"/>
      <c r="F16" s="133" t="s">
        <v>131</v>
      </c>
      <c r="G16" s="14"/>
      <c r="H16" s="8">
        <v>119623</v>
      </c>
      <c r="I16" s="14"/>
      <c r="J16" s="8">
        <v>1443372</v>
      </c>
    </row>
    <row r="17" spans="1:10" ht="22.5" customHeight="1">
      <c r="A17" s="31" t="s">
        <v>3</v>
      </c>
      <c r="B17" s="2" t="s">
        <v>307</v>
      </c>
      <c r="C17" s="14"/>
      <c r="D17" s="14">
        <v>49036020</v>
      </c>
      <c r="E17" s="14"/>
      <c r="F17" s="14">
        <v>48469148</v>
      </c>
      <c r="G17" s="14"/>
      <c r="H17" s="8">
        <v>4201329</v>
      </c>
      <c r="I17" s="14"/>
      <c r="J17" s="8">
        <v>4278322</v>
      </c>
    </row>
    <row r="18" spans="1:10" ht="22.5" customHeight="1">
      <c r="A18" s="35" t="s">
        <v>165</v>
      </c>
      <c r="B18" s="2">
        <v>10</v>
      </c>
      <c r="C18" s="14"/>
      <c r="D18" s="14">
        <v>24377595</v>
      </c>
      <c r="E18" s="14"/>
      <c r="F18" s="14">
        <v>22425173</v>
      </c>
      <c r="G18" s="14"/>
      <c r="H18" s="8">
        <v>1371710</v>
      </c>
      <c r="I18" s="14"/>
      <c r="J18" s="8">
        <v>1265708</v>
      </c>
    </row>
    <row r="19" spans="1:10" ht="22.5" customHeight="1">
      <c r="A19" s="31" t="s">
        <v>102</v>
      </c>
      <c r="C19" s="14"/>
      <c r="D19" s="14">
        <v>1996721</v>
      </c>
      <c r="E19" s="14"/>
      <c r="F19" s="14">
        <v>766444</v>
      </c>
      <c r="G19" s="14"/>
      <c r="H19" s="133">
        <v>0</v>
      </c>
      <c r="I19" s="14"/>
      <c r="J19" s="133">
        <v>0</v>
      </c>
    </row>
    <row r="20" spans="1:10" ht="22.5" customHeight="1">
      <c r="A20" s="31" t="s">
        <v>103</v>
      </c>
      <c r="C20" s="14"/>
      <c r="D20" s="14">
        <v>1357809</v>
      </c>
      <c r="E20" s="14"/>
      <c r="F20" s="14">
        <v>1240526</v>
      </c>
      <c r="G20" s="14"/>
      <c r="H20" s="8">
        <v>223239</v>
      </c>
      <c r="I20" s="14"/>
      <c r="J20" s="8">
        <v>229140</v>
      </c>
    </row>
    <row r="21" spans="1:10" ht="22.5" customHeight="1">
      <c r="A21" s="35" t="s">
        <v>185</v>
      </c>
      <c r="B21" s="2">
        <v>6</v>
      </c>
      <c r="C21" s="14"/>
      <c r="D21" s="14">
        <v>95110</v>
      </c>
      <c r="E21" s="14"/>
      <c r="F21" s="14">
        <v>46229</v>
      </c>
      <c r="G21" s="14"/>
      <c r="H21" s="8">
        <v>3901983</v>
      </c>
      <c r="I21" s="14"/>
      <c r="J21" s="8">
        <v>1125000</v>
      </c>
    </row>
    <row r="22" spans="1:10" ht="22.5" customHeight="1">
      <c r="A22" s="105" t="s">
        <v>98</v>
      </c>
      <c r="C22" s="14"/>
      <c r="D22" s="135"/>
      <c r="E22" s="14"/>
      <c r="F22" s="135"/>
      <c r="G22" s="14"/>
      <c r="H22" s="8"/>
      <c r="I22" s="14"/>
      <c r="J22" s="8"/>
    </row>
    <row r="23" spans="1:10" ht="22.5" customHeight="1">
      <c r="A23" s="31" t="s">
        <v>99</v>
      </c>
      <c r="B23" s="2">
        <v>20</v>
      </c>
      <c r="C23" s="14"/>
      <c r="D23" s="14">
        <v>1347495</v>
      </c>
      <c r="E23" s="14"/>
      <c r="F23" s="14">
        <v>1043699</v>
      </c>
      <c r="G23" s="14"/>
      <c r="H23" s="135" t="s">
        <v>131</v>
      </c>
      <c r="I23" s="14"/>
      <c r="J23" s="135" t="s">
        <v>131</v>
      </c>
    </row>
    <row r="24" spans="1:10" ht="22.5" customHeight="1">
      <c r="A24" s="31" t="s">
        <v>4</v>
      </c>
      <c r="B24" s="2">
        <v>6</v>
      </c>
      <c r="C24" s="14"/>
      <c r="D24" s="136">
        <v>3769056</v>
      </c>
      <c r="E24" s="14"/>
      <c r="F24" s="136">
        <v>3263976</v>
      </c>
      <c r="G24" s="14"/>
      <c r="H24" s="30">
        <v>137962</v>
      </c>
      <c r="I24" s="14"/>
      <c r="J24" s="30">
        <v>272779</v>
      </c>
    </row>
    <row r="25" spans="1:10" s="4" customFormat="1" ht="22.5" customHeight="1">
      <c r="A25" s="108" t="s">
        <v>5</v>
      </c>
      <c r="B25" s="13"/>
      <c r="C25" s="17"/>
      <c r="D25" s="112">
        <f>SUM(D8:D24)</f>
        <v>146253449</v>
      </c>
      <c r="E25" s="17"/>
      <c r="F25" s="112">
        <f>SUM(F8:F24)</f>
        <v>124243507</v>
      </c>
      <c r="G25" s="17"/>
      <c r="H25" s="112">
        <f>SUM(H9:H24)</f>
        <v>47725146</v>
      </c>
      <c r="I25" s="17"/>
      <c r="J25" s="112">
        <f>SUM(J9:J24)</f>
        <v>32700201</v>
      </c>
    </row>
    <row r="26" spans="1:9" s="4" customFormat="1" ht="22.5" customHeight="1">
      <c r="A26" s="108"/>
      <c r="B26" s="13"/>
      <c r="C26" s="17"/>
      <c r="D26" s="72"/>
      <c r="E26" s="17"/>
      <c r="G26" s="17"/>
      <c r="H26" s="72"/>
      <c r="I26" s="17"/>
    </row>
    <row r="27" ht="22.5" customHeight="1">
      <c r="A27" s="102" t="s">
        <v>45</v>
      </c>
    </row>
    <row r="28" ht="22.5" customHeight="1">
      <c r="A28" s="102" t="s">
        <v>116</v>
      </c>
    </row>
    <row r="29" spans="1:10" ht="22.5" customHeight="1">
      <c r="A29" s="108"/>
      <c r="J29" s="130" t="s">
        <v>110</v>
      </c>
    </row>
    <row r="30" spans="2:10" ht="22.5" customHeight="1">
      <c r="B30" s="21"/>
      <c r="C30" s="21"/>
      <c r="D30" s="200" t="s">
        <v>46</v>
      </c>
      <c r="E30" s="200"/>
      <c r="F30" s="200"/>
      <c r="G30" s="106"/>
      <c r="H30" s="200" t="s">
        <v>42</v>
      </c>
      <c r="I30" s="200"/>
      <c r="J30" s="200"/>
    </row>
    <row r="31" spans="1:10" ht="22.5" customHeight="1">
      <c r="A31" s="3"/>
      <c r="B31" s="3"/>
      <c r="C31" s="107"/>
      <c r="D31" s="201" t="s">
        <v>208</v>
      </c>
      <c r="E31" s="201"/>
      <c r="F31" s="201"/>
      <c r="G31" s="59"/>
      <c r="H31" s="201" t="s">
        <v>208</v>
      </c>
      <c r="I31" s="201"/>
      <c r="J31" s="201"/>
    </row>
    <row r="32" spans="1:10" ht="22.5" customHeight="1">
      <c r="A32" s="102" t="s">
        <v>104</v>
      </c>
      <c r="B32" s="21" t="s">
        <v>1</v>
      </c>
      <c r="C32" s="107"/>
      <c r="D32" s="65">
        <v>2557</v>
      </c>
      <c r="E32" s="107"/>
      <c r="F32" s="65">
        <v>2556</v>
      </c>
      <c r="G32" s="59"/>
      <c r="H32" s="65">
        <v>2557</v>
      </c>
      <c r="I32" s="107"/>
      <c r="J32" s="65">
        <v>2556</v>
      </c>
    </row>
    <row r="33" spans="1:10" ht="22.5" customHeight="1">
      <c r="A33" s="102"/>
      <c r="B33" s="21"/>
      <c r="C33" s="107"/>
      <c r="D33" s="59"/>
      <c r="E33" s="107"/>
      <c r="F33" s="131"/>
      <c r="G33" s="59"/>
      <c r="H33" s="59"/>
      <c r="I33" s="107"/>
      <c r="J33" s="131"/>
    </row>
    <row r="34" spans="1:10" ht="22.5" customHeight="1">
      <c r="A34" s="132" t="s">
        <v>6</v>
      </c>
      <c r="C34" s="14"/>
      <c r="D34" s="45"/>
      <c r="E34" s="45"/>
      <c r="F34" s="45"/>
      <c r="G34" s="45"/>
      <c r="H34" s="45"/>
      <c r="I34" s="45"/>
      <c r="J34" s="45"/>
    </row>
    <row r="35" spans="1:10" ht="22.5" customHeight="1">
      <c r="A35" s="46" t="s">
        <v>117</v>
      </c>
      <c r="B35" s="2">
        <v>11</v>
      </c>
      <c r="C35" s="14"/>
      <c r="D35" s="29">
        <v>3924202</v>
      </c>
      <c r="E35" s="45"/>
      <c r="F35" s="29">
        <v>1909294</v>
      </c>
      <c r="G35" s="45"/>
      <c r="H35" s="135" t="s">
        <v>131</v>
      </c>
      <c r="I35" s="45"/>
      <c r="J35" s="135" t="s">
        <v>131</v>
      </c>
    </row>
    <row r="36" spans="1:10" ht="22.5" customHeight="1">
      <c r="A36" s="105" t="s">
        <v>74</v>
      </c>
      <c r="B36" s="2">
        <v>12</v>
      </c>
      <c r="C36" s="14"/>
      <c r="D36" s="47" t="s">
        <v>131</v>
      </c>
      <c r="E36" s="14"/>
      <c r="F36" s="47" t="s">
        <v>131</v>
      </c>
      <c r="G36" s="14"/>
      <c r="H36" s="45">
        <v>68442882</v>
      </c>
      <c r="I36" s="14"/>
      <c r="J36" s="45">
        <v>87565367</v>
      </c>
    </row>
    <row r="37" spans="1:10" ht="22.5" customHeight="1">
      <c r="A37" s="105" t="s">
        <v>75</v>
      </c>
      <c r="B37" s="2">
        <v>13</v>
      </c>
      <c r="C37" s="14"/>
      <c r="D37" s="29">
        <v>52055045</v>
      </c>
      <c r="E37" s="14"/>
      <c r="F37" s="29">
        <v>40832599</v>
      </c>
      <c r="G37" s="14"/>
      <c r="H37" s="45">
        <v>334809</v>
      </c>
      <c r="I37" s="14"/>
      <c r="J37" s="45">
        <v>334809</v>
      </c>
    </row>
    <row r="38" spans="1:10" ht="22.5" customHeight="1">
      <c r="A38" s="46" t="s">
        <v>168</v>
      </c>
      <c r="B38" s="2">
        <v>14</v>
      </c>
      <c r="C38" s="14"/>
      <c r="D38" s="29">
        <v>4194145</v>
      </c>
      <c r="E38" s="14"/>
      <c r="F38" s="29">
        <v>5265865</v>
      </c>
      <c r="G38" s="14"/>
      <c r="H38" s="135" t="s">
        <v>131</v>
      </c>
      <c r="I38" s="45"/>
      <c r="J38" s="135" t="s">
        <v>131</v>
      </c>
    </row>
    <row r="39" spans="1:10" ht="22.5" customHeight="1">
      <c r="A39" s="46" t="s">
        <v>76</v>
      </c>
      <c r="B39" s="2">
        <v>15</v>
      </c>
      <c r="C39" s="14"/>
      <c r="D39" s="8">
        <v>1548709</v>
      </c>
      <c r="E39" s="14"/>
      <c r="F39" s="8">
        <v>1545922</v>
      </c>
      <c r="G39" s="14"/>
      <c r="H39" s="45">
        <v>678170</v>
      </c>
      <c r="I39" s="14"/>
      <c r="J39" s="45">
        <v>678170</v>
      </c>
    </row>
    <row r="40" spans="1:10" ht="22.5" customHeight="1">
      <c r="A40" s="46" t="s">
        <v>169</v>
      </c>
      <c r="C40" s="14"/>
      <c r="D40" s="8">
        <v>290448</v>
      </c>
      <c r="E40" s="14"/>
      <c r="F40" s="8">
        <v>44054</v>
      </c>
      <c r="G40" s="14"/>
      <c r="H40" s="135" t="s">
        <v>131</v>
      </c>
      <c r="I40" s="45"/>
      <c r="J40" s="135" t="s">
        <v>131</v>
      </c>
    </row>
    <row r="41" spans="1:10" ht="22.5" customHeight="1">
      <c r="A41" s="105" t="s">
        <v>52</v>
      </c>
      <c r="B41" s="2">
        <v>6</v>
      </c>
      <c r="C41" s="14"/>
      <c r="D41" s="47" t="s">
        <v>131</v>
      </c>
      <c r="E41" s="14"/>
      <c r="F41" s="47" t="s">
        <v>131</v>
      </c>
      <c r="G41" s="14"/>
      <c r="H41" s="45">
        <v>16837241</v>
      </c>
      <c r="I41" s="14"/>
      <c r="J41" s="45">
        <v>17410310</v>
      </c>
    </row>
    <row r="42" spans="1:10" ht="22.5" customHeight="1">
      <c r="A42" s="46" t="s">
        <v>118</v>
      </c>
      <c r="B42" s="2">
        <v>16</v>
      </c>
      <c r="C42" s="14"/>
      <c r="D42" s="8">
        <v>1168713</v>
      </c>
      <c r="E42" s="14"/>
      <c r="F42" s="8">
        <v>1929957</v>
      </c>
      <c r="G42" s="14"/>
      <c r="H42" s="45">
        <v>199614</v>
      </c>
      <c r="I42" s="14"/>
      <c r="J42" s="45">
        <v>203715</v>
      </c>
    </row>
    <row r="43" spans="1:10" ht="22.5" customHeight="1">
      <c r="A43" s="46" t="s">
        <v>37</v>
      </c>
      <c r="B43" s="2" t="s">
        <v>308</v>
      </c>
      <c r="C43" s="27"/>
      <c r="D43" s="8">
        <v>124460811</v>
      </c>
      <c r="E43" s="27"/>
      <c r="F43" s="8">
        <v>110930836</v>
      </c>
      <c r="G43" s="27"/>
      <c r="H43" s="45">
        <v>17862117</v>
      </c>
      <c r="I43" s="27"/>
      <c r="J43" s="45">
        <v>17787009</v>
      </c>
    </row>
    <row r="44" spans="1:10" ht="22.5" customHeight="1">
      <c r="A44" s="35" t="s">
        <v>166</v>
      </c>
      <c r="B44" s="2">
        <v>10</v>
      </c>
      <c r="C44" s="27"/>
      <c r="D44" s="8">
        <v>5595036</v>
      </c>
      <c r="E44" s="27"/>
      <c r="F44" s="8">
        <v>5179725</v>
      </c>
      <c r="G44" s="27"/>
      <c r="H44" s="135" t="s">
        <v>131</v>
      </c>
      <c r="I44" s="45"/>
      <c r="J44" s="135" t="s">
        <v>131</v>
      </c>
    </row>
    <row r="45" spans="1:10" ht="22.5" customHeight="1">
      <c r="A45" s="46" t="s">
        <v>119</v>
      </c>
      <c r="B45" s="2">
        <v>18</v>
      </c>
      <c r="C45" s="27"/>
      <c r="D45" s="8">
        <v>60698539</v>
      </c>
      <c r="E45" s="27"/>
      <c r="F45" s="8">
        <v>59293471</v>
      </c>
      <c r="G45" s="27"/>
      <c r="H45" s="135" t="s">
        <v>131</v>
      </c>
      <c r="I45" s="45"/>
      <c r="J45" s="135" t="s">
        <v>131</v>
      </c>
    </row>
    <row r="46" spans="1:10" ht="22.5" customHeight="1">
      <c r="A46" s="46" t="s">
        <v>211</v>
      </c>
      <c r="B46" s="2">
        <v>19</v>
      </c>
      <c r="C46" s="14"/>
      <c r="D46" s="8">
        <v>4715071</v>
      </c>
      <c r="E46" s="14"/>
      <c r="F46" s="8">
        <v>3895169</v>
      </c>
      <c r="G46" s="14"/>
      <c r="H46" s="14">
        <v>49968</v>
      </c>
      <c r="I46" s="14"/>
      <c r="J46" s="14">
        <v>52769</v>
      </c>
    </row>
    <row r="47" spans="1:10" ht="22.5" customHeight="1">
      <c r="A47" s="105" t="s">
        <v>98</v>
      </c>
      <c r="C47" s="14"/>
      <c r="D47" s="8"/>
      <c r="E47" s="14"/>
      <c r="F47" s="8"/>
      <c r="G47" s="14"/>
      <c r="H47" s="14"/>
      <c r="I47" s="14"/>
      <c r="J47" s="14"/>
    </row>
    <row r="48" spans="1:10" ht="22.5" customHeight="1">
      <c r="A48" s="31" t="s">
        <v>99</v>
      </c>
      <c r="B48" s="2">
        <v>20</v>
      </c>
      <c r="C48" s="8"/>
      <c r="D48" s="8">
        <v>706579</v>
      </c>
      <c r="E48" s="8"/>
      <c r="F48" s="8">
        <v>157984</v>
      </c>
      <c r="G48" s="8"/>
      <c r="H48" s="135" t="s">
        <v>131</v>
      </c>
      <c r="I48" s="45"/>
      <c r="J48" s="135" t="s">
        <v>131</v>
      </c>
    </row>
    <row r="49" spans="1:10" ht="22.5" customHeight="1">
      <c r="A49" s="105" t="s">
        <v>212</v>
      </c>
      <c r="B49" s="2">
        <v>21</v>
      </c>
      <c r="C49" s="14"/>
      <c r="D49" s="8">
        <v>3815344</v>
      </c>
      <c r="E49" s="14"/>
      <c r="F49" s="8">
        <v>2895881</v>
      </c>
      <c r="G49" s="14"/>
      <c r="H49" s="113">
        <v>2604449</v>
      </c>
      <c r="I49" s="14"/>
      <c r="J49" s="113">
        <v>1703576</v>
      </c>
    </row>
    <row r="50" spans="1:10" ht="22.5" customHeight="1">
      <c r="A50" s="46" t="s">
        <v>197</v>
      </c>
      <c r="B50" s="2">
        <v>22</v>
      </c>
      <c r="C50" s="14"/>
      <c r="D50" s="8">
        <v>5039177</v>
      </c>
      <c r="E50" s="14"/>
      <c r="F50" s="8">
        <v>4866359</v>
      </c>
      <c r="G50" s="14"/>
      <c r="H50" s="135" t="s">
        <v>131</v>
      </c>
      <c r="I50" s="45"/>
      <c r="J50" s="135" t="s">
        <v>131</v>
      </c>
    </row>
    <row r="51" spans="1:10" ht="22.5" customHeight="1">
      <c r="A51" s="105" t="s">
        <v>7</v>
      </c>
      <c r="C51" s="14"/>
      <c r="D51" s="30">
        <v>2298592</v>
      </c>
      <c r="E51" s="14"/>
      <c r="F51" s="30">
        <v>2012493</v>
      </c>
      <c r="G51" s="14"/>
      <c r="H51" s="15">
        <v>179417</v>
      </c>
      <c r="I51" s="14"/>
      <c r="J51" s="15">
        <v>175857</v>
      </c>
    </row>
    <row r="52" spans="1:10" s="4" customFormat="1" ht="22.5" customHeight="1">
      <c r="A52" s="108" t="s">
        <v>8</v>
      </c>
      <c r="B52" s="13"/>
      <c r="C52" s="17"/>
      <c r="D52" s="112">
        <f>SUM(D35:D51)</f>
        <v>270510411</v>
      </c>
      <c r="E52" s="17"/>
      <c r="F52" s="112">
        <f>SUM(F35:F51)</f>
        <v>240759609</v>
      </c>
      <c r="G52" s="17"/>
      <c r="H52" s="112">
        <f>SUM(H35:H51)</f>
        <v>107188667</v>
      </c>
      <c r="I52" s="17"/>
      <c r="J52" s="112">
        <f>SUM(J35:J51)</f>
        <v>125911582</v>
      </c>
    </row>
    <row r="53" spans="1:10" s="4" customFormat="1" ht="22.5" customHeight="1">
      <c r="A53" s="108"/>
      <c r="B53" s="13"/>
      <c r="C53" s="17"/>
      <c r="D53" s="17"/>
      <c r="E53" s="17"/>
      <c r="F53" s="17"/>
      <c r="G53" s="17"/>
      <c r="H53" s="17"/>
      <c r="I53" s="17"/>
      <c r="J53" s="17"/>
    </row>
    <row r="54" spans="1:10" s="4" customFormat="1" ht="22.5" customHeight="1" thickBot="1">
      <c r="A54" s="108" t="s">
        <v>9</v>
      </c>
      <c r="B54" s="13"/>
      <c r="C54" s="17"/>
      <c r="D54" s="138">
        <f>+D52+D25</f>
        <v>416763860</v>
      </c>
      <c r="E54" s="17"/>
      <c r="F54" s="138">
        <f>+F52+F25</f>
        <v>365003116</v>
      </c>
      <c r="G54" s="17"/>
      <c r="H54" s="138">
        <f>+H52+H25</f>
        <v>154913813</v>
      </c>
      <c r="I54" s="17"/>
      <c r="J54" s="138">
        <f>+J52+J25</f>
        <v>158611783</v>
      </c>
    </row>
    <row r="55" spans="1:10" s="4" customFormat="1" ht="22.5" customHeight="1" thickTop="1">
      <c r="A55" s="108"/>
      <c r="B55" s="13"/>
      <c r="C55" s="17"/>
      <c r="D55" s="72"/>
      <c r="E55" s="17"/>
      <c r="F55" s="72"/>
      <c r="G55" s="17"/>
      <c r="H55" s="72"/>
      <c r="I55" s="17"/>
      <c r="J55" s="72"/>
    </row>
    <row r="56" ht="22.5" customHeight="1">
      <c r="A56" s="102" t="s">
        <v>45</v>
      </c>
    </row>
    <row r="57" ht="22.5" customHeight="1">
      <c r="A57" s="102" t="s">
        <v>116</v>
      </c>
    </row>
    <row r="58" spans="1:10" ht="22.5" customHeight="1">
      <c r="A58" s="108"/>
      <c r="J58" s="130" t="s">
        <v>110</v>
      </c>
    </row>
    <row r="59" spans="2:10" ht="22.5" customHeight="1">
      <c r="B59" s="21"/>
      <c r="C59" s="21"/>
      <c r="D59" s="200" t="s">
        <v>46</v>
      </c>
      <c r="E59" s="200"/>
      <c r="F59" s="200"/>
      <c r="G59" s="106"/>
      <c r="H59" s="200" t="s">
        <v>42</v>
      </c>
      <c r="I59" s="200"/>
      <c r="J59" s="200"/>
    </row>
    <row r="60" spans="1:10" ht="22.5" customHeight="1">
      <c r="A60" s="3"/>
      <c r="B60" s="3"/>
      <c r="C60" s="107"/>
      <c r="D60" s="201" t="s">
        <v>208</v>
      </c>
      <c r="E60" s="201"/>
      <c r="F60" s="201"/>
      <c r="G60" s="59"/>
      <c r="H60" s="201" t="s">
        <v>208</v>
      </c>
      <c r="I60" s="201"/>
      <c r="J60" s="201"/>
    </row>
    <row r="61" spans="1:10" ht="22.5" customHeight="1">
      <c r="A61" s="102" t="s">
        <v>10</v>
      </c>
      <c r="B61" s="21" t="s">
        <v>1</v>
      </c>
      <c r="C61" s="107"/>
      <c r="D61" s="65">
        <v>2557</v>
      </c>
      <c r="E61" s="107"/>
      <c r="F61" s="65">
        <v>2556</v>
      </c>
      <c r="G61" s="59"/>
      <c r="H61" s="65">
        <v>2557</v>
      </c>
      <c r="I61" s="107"/>
      <c r="J61" s="65">
        <v>2556</v>
      </c>
    </row>
    <row r="62" spans="2:10" ht="22.5" customHeight="1">
      <c r="B62" s="21"/>
      <c r="C62" s="61"/>
      <c r="D62" s="93"/>
      <c r="E62" s="61"/>
      <c r="F62" s="93"/>
      <c r="G62" s="59"/>
      <c r="H62" s="93"/>
      <c r="I62" s="61"/>
      <c r="J62" s="93"/>
    </row>
    <row r="63" spans="1:10" ht="22.5" customHeight="1">
      <c r="A63" s="132" t="s">
        <v>11</v>
      </c>
      <c r="B63" s="21"/>
      <c r="C63" s="14"/>
      <c r="D63" s="45"/>
      <c r="E63" s="45"/>
      <c r="F63" s="45"/>
      <c r="G63" s="45"/>
      <c r="H63" s="45"/>
      <c r="I63" s="45"/>
      <c r="J63" s="45"/>
    </row>
    <row r="64" spans="1:10" ht="22.5" customHeight="1">
      <c r="A64" s="105" t="s">
        <v>63</v>
      </c>
      <c r="C64" s="116"/>
      <c r="D64" s="116"/>
      <c r="E64" s="116"/>
      <c r="F64" s="116"/>
      <c r="G64" s="116"/>
      <c r="H64" s="116"/>
      <c r="I64" s="116"/>
      <c r="J64" s="116"/>
    </row>
    <row r="65" spans="1:10" ht="22.5" customHeight="1">
      <c r="A65" s="46" t="s">
        <v>213</v>
      </c>
      <c r="B65" s="2">
        <v>23</v>
      </c>
      <c r="C65" s="14"/>
      <c r="D65" s="139">
        <v>63686589</v>
      </c>
      <c r="E65" s="14"/>
      <c r="F65" s="139">
        <v>61861180</v>
      </c>
      <c r="G65" s="14"/>
      <c r="H65" s="14">
        <v>5098</v>
      </c>
      <c r="I65" s="14"/>
      <c r="J65" s="14">
        <v>9331</v>
      </c>
    </row>
    <row r="66" spans="1:10" ht="22.5" customHeight="1">
      <c r="A66" s="46" t="s">
        <v>177</v>
      </c>
      <c r="B66" s="2">
        <v>23</v>
      </c>
      <c r="C66" s="14"/>
      <c r="D66" s="139">
        <v>1988760</v>
      </c>
      <c r="E66" s="14"/>
      <c r="F66" s="139">
        <v>3477483</v>
      </c>
      <c r="G66" s="14"/>
      <c r="H66" s="139">
        <v>1988760</v>
      </c>
      <c r="I66" s="14"/>
      <c r="J66" s="139">
        <v>3477483</v>
      </c>
    </row>
    <row r="67" spans="1:10" ht="22.5" customHeight="1">
      <c r="A67" s="105" t="s">
        <v>49</v>
      </c>
      <c r="B67" s="2">
        <v>24</v>
      </c>
      <c r="C67" s="14"/>
      <c r="D67" s="8">
        <v>25632138</v>
      </c>
      <c r="E67" s="14"/>
      <c r="F67" s="8">
        <v>21887690</v>
      </c>
      <c r="G67" s="14"/>
      <c r="H67" s="14">
        <v>1596611</v>
      </c>
      <c r="I67" s="14"/>
      <c r="J67" s="14">
        <v>1905323</v>
      </c>
    </row>
    <row r="68" spans="1:10" ht="22.5" customHeight="1">
      <c r="A68" s="46" t="s">
        <v>175</v>
      </c>
      <c r="C68" s="14"/>
      <c r="D68" s="44"/>
      <c r="E68" s="14"/>
      <c r="F68" s="44"/>
      <c r="G68" s="14"/>
      <c r="H68" s="113"/>
      <c r="I68" s="14"/>
      <c r="J68" s="113"/>
    </row>
    <row r="69" spans="1:10" ht="22.5" customHeight="1">
      <c r="A69" s="46" t="s">
        <v>176</v>
      </c>
      <c r="B69" s="2" t="s">
        <v>309</v>
      </c>
      <c r="C69" s="14"/>
      <c r="D69" s="8">
        <v>395405</v>
      </c>
      <c r="E69" s="14"/>
      <c r="F69" s="8">
        <v>232833</v>
      </c>
      <c r="G69" s="14"/>
      <c r="H69" s="135" t="s">
        <v>131</v>
      </c>
      <c r="I69" s="14"/>
      <c r="J69" s="113">
        <v>0</v>
      </c>
    </row>
    <row r="70" spans="1:10" ht="22.5" customHeight="1">
      <c r="A70" s="46" t="s">
        <v>267</v>
      </c>
      <c r="B70" s="2">
        <v>23</v>
      </c>
      <c r="C70" s="14"/>
      <c r="D70" s="135" t="s">
        <v>131</v>
      </c>
      <c r="E70" s="14"/>
      <c r="F70" s="8">
        <v>141065</v>
      </c>
      <c r="G70" s="14"/>
      <c r="H70" s="113">
        <v>0</v>
      </c>
      <c r="I70" s="14"/>
      <c r="J70" s="113">
        <v>0</v>
      </c>
    </row>
    <row r="71" spans="1:10" ht="22.5" customHeight="1">
      <c r="A71" s="46" t="s">
        <v>64</v>
      </c>
      <c r="C71" s="14"/>
      <c r="E71" s="14"/>
      <c r="G71" s="14"/>
      <c r="H71" s="113"/>
      <c r="I71" s="14"/>
      <c r="J71" s="113"/>
    </row>
    <row r="72" spans="1:10" ht="22.5" customHeight="1">
      <c r="A72" s="46" t="s">
        <v>48</v>
      </c>
      <c r="B72" s="2">
        <v>23</v>
      </c>
      <c r="C72" s="14"/>
      <c r="D72" s="8">
        <v>13432366</v>
      </c>
      <c r="E72" s="14"/>
      <c r="F72" s="8">
        <v>11494225</v>
      </c>
      <c r="G72" s="14"/>
      <c r="H72" s="113">
        <v>5616400</v>
      </c>
      <c r="I72" s="14"/>
      <c r="J72" s="14">
        <v>6700000</v>
      </c>
    </row>
    <row r="73" spans="1:10" ht="22.5" customHeight="1">
      <c r="A73" s="46" t="s">
        <v>172</v>
      </c>
      <c r="C73" s="14"/>
      <c r="D73" s="8"/>
      <c r="E73" s="14"/>
      <c r="F73" s="8"/>
      <c r="G73" s="14"/>
      <c r="H73" s="14"/>
      <c r="I73" s="14"/>
      <c r="J73" s="14"/>
    </row>
    <row r="74" spans="1:10" ht="22.5" customHeight="1">
      <c r="A74" s="46" t="s">
        <v>173</v>
      </c>
      <c r="B74" s="2" t="s">
        <v>309</v>
      </c>
      <c r="C74" s="14"/>
      <c r="D74" s="135" t="s">
        <v>131</v>
      </c>
      <c r="E74" s="14"/>
      <c r="F74" s="8">
        <v>22935</v>
      </c>
      <c r="G74" s="14"/>
      <c r="H74" s="135" t="s">
        <v>131</v>
      </c>
      <c r="I74" s="14"/>
      <c r="J74" s="135" t="s">
        <v>131</v>
      </c>
    </row>
    <row r="75" spans="1:10" ht="22.5" customHeight="1">
      <c r="A75" s="105" t="s">
        <v>67</v>
      </c>
      <c r="C75" s="14"/>
      <c r="D75" s="12">
        <v>7950594</v>
      </c>
      <c r="E75" s="14"/>
      <c r="F75" s="12">
        <v>7366328</v>
      </c>
      <c r="G75" s="14"/>
      <c r="H75" s="14">
        <v>264815</v>
      </c>
      <c r="I75" s="14"/>
      <c r="J75" s="14">
        <v>241754</v>
      </c>
    </row>
    <row r="76" spans="1:10" ht="22.5" customHeight="1">
      <c r="A76" s="105" t="s">
        <v>38</v>
      </c>
      <c r="C76" s="14"/>
      <c r="D76" s="8">
        <v>1920958</v>
      </c>
      <c r="E76" s="14"/>
      <c r="F76" s="8">
        <v>1249211</v>
      </c>
      <c r="G76" s="14"/>
      <c r="H76" s="135" t="s">
        <v>131</v>
      </c>
      <c r="I76" s="14"/>
      <c r="J76" s="135" t="s">
        <v>131</v>
      </c>
    </row>
    <row r="77" spans="1:10" ht="22.5" customHeight="1">
      <c r="A77" s="105" t="s">
        <v>12</v>
      </c>
      <c r="B77" s="2" t="s">
        <v>62</v>
      </c>
      <c r="C77" s="14"/>
      <c r="D77" s="30">
        <v>8277878</v>
      </c>
      <c r="E77" s="14"/>
      <c r="F77" s="30">
        <v>7268518</v>
      </c>
      <c r="G77" s="14"/>
      <c r="H77" s="15">
        <v>1465960</v>
      </c>
      <c r="I77" s="14"/>
      <c r="J77" s="15">
        <v>1505523</v>
      </c>
    </row>
    <row r="78" spans="1:10" s="4" customFormat="1" ht="22.5" customHeight="1">
      <c r="A78" s="108" t="s">
        <v>13</v>
      </c>
      <c r="B78" s="13"/>
      <c r="C78" s="17"/>
      <c r="D78" s="112">
        <f>SUM(D65:D77)</f>
        <v>123284688</v>
      </c>
      <c r="E78" s="17"/>
      <c r="F78" s="112">
        <f>SUM(F65:F77)</f>
        <v>115001468</v>
      </c>
      <c r="G78" s="17"/>
      <c r="H78" s="112">
        <f>SUM(H65:H77)</f>
        <v>10937644</v>
      </c>
      <c r="I78" s="17"/>
      <c r="J78" s="112">
        <f>SUM(J65:J77)</f>
        <v>13839414</v>
      </c>
    </row>
    <row r="79" spans="3:10" ht="22.5" customHeight="1">
      <c r="C79" s="14"/>
      <c r="D79" s="14"/>
      <c r="E79" s="14"/>
      <c r="F79" s="14"/>
      <c r="G79" s="14"/>
      <c r="H79" s="14"/>
      <c r="I79" s="14"/>
      <c r="J79" s="14"/>
    </row>
    <row r="80" spans="1:10" ht="22.5" customHeight="1">
      <c r="A80" s="132" t="s">
        <v>214</v>
      </c>
      <c r="C80" s="14"/>
      <c r="D80" s="14"/>
      <c r="E80" s="14"/>
      <c r="F80" s="14"/>
      <c r="G80" s="14"/>
      <c r="H80" s="14"/>
      <c r="I80" s="14"/>
      <c r="J80" s="14"/>
    </row>
    <row r="81" spans="1:10" ht="22.5" customHeight="1">
      <c r="A81" s="105" t="s">
        <v>50</v>
      </c>
      <c r="B81" s="2">
        <v>23</v>
      </c>
      <c r="C81" s="14"/>
      <c r="D81" s="14">
        <v>116425489</v>
      </c>
      <c r="E81" s="14"/>
      <c r="F81" s="14">
        <v>109175571</v>
      </c>
      <c r="G81" s="14"/>
      <c r="H81" s="8">
        <v>60522406</v>
      </c>
      <c r="I81" s="14"/>
      <c r="J81" s="8">
        <v>66127469</v>
      </c>
    </row>
    <row r="82" spans="1:10" ht="22.5" customHeight="1">
      <c r="A82" s="105" t="s">
        <v>215</v>
      </c>
      <c r="C82" s="45"/>
      <c r="D82" s="48">
        <v>725581</v>
      </c>
      <c r="E82" s="45"/>
      <c r="F82" s="48">
        <v>470628</v>
      </c>
      <c r="G82" s="45"/>
      <c r="H82" s="135" t="s">
        <v>131</v>
      </c>
      <c r="I82" s="29"/>
      <c r="J82" s="135" t="s">
        <v>131</v>
      </c>
    </row>
    <row r="83" spans="1:10" ht="22.5" customHeight="1">
      <c r="A83" s="105" t="s">
        <v>216</v>
      </c>
      <c r="B83" s="2">
        <v>21</v>
      </c>
      <c r="C83" s="45"/>
      <c r="D83" s="45">
        <v>5677034</v>
      </c>
      <c r="E83" s="45"/>
      <c r="F83" s="45">
        <v>4517398</v>
      </c>
      <c r="G83" s="45"/>
      <c r="H83" s="135" t="s">
        <v>131</v>
      </c>
      <c r="I83" s="135" t="s">
        <v>131</v>
      </c>
      <c r="J83" s="135" t="s">
        <v>131</v>
      </c>
    </row>
    <row r="84" spans="1:10" ht="22.5" customHeight="1">
      <c r="A84" s="46" t="s">
        <v>174</v>
      </c>
      <c r="B84" s="2">
        <v>25</v>
      </c>
      <c r="C84" s="45"/>
      <c r="D84" s="15">
        <v>6684818</v>
      </c>
      <c r="E84" s="45"/>
      <c r="F84" s="15">
        <v>6265481</v>
      </c>
      <c r="G84" s="45"/>
      <c r="H84" s="114">
        <v>1893607</v>
      </c>
      <c r="I84" s="45"/>
      <c r="J84" s="114">
        <v>1761932</v>
      </c>
    </row>
    <row r="85" spans="1:10" s="4" customFormat="1" ht="22.5" customHeight="1">
      <c r="A85" s="108" t="s">
        <v>14</v>
      </c>
      <c r="B85" s="13"/>
      <c r="C85" s="17"/>
      <c r="D85" s="97">
        <f>SUM(D81:D84)</f>
        <v>129512922</v>
      </c>
      <c r="E85" s="17"/>
      <c r="F85" s="97">
        <f>SUM(F81:F84)</f>
        <v>120429078</v>
      </c>
      <c r="G85" s="17"/>
      <c r="H85" s="97">
        <f>SUM(H81:H84)</f>
        <v>62416013</v>
      </c>
      <c r="I85" s="28"/>
      <c r="J85" s="97">
        <f>SUM(J81:J84)</f>
        <v>67889401</v>
      </c>
    </row>
    <row r="86" spans="1:10" s="4" customFormat="1" ht="22.5" customHeight="1">
      <c r="A86" s="108"/>
      <c r="B86" s="13"/>
      <c r="C86" s="17"/>
      <c r="D86" s="17"/>
      <c r="E86" s="17"/>
      <c r="F86" s="17"/>
      <c r="G86" s="17"/>
      <c r="H86" s="17"/>
      <c r="I86" s="17"/>
      <c r="J86" s="17"/>
    </row>
    <row r="87" spans="1:10" s="4" customFormat="1" ht="22.5" customHeight="1">
      <c r="A87" s="108" t="s">
        <v>15</v>
      </c>
      <c r="B87" s="13"/>
      <c r="C87" s="17"/>
      <c r="D87" s="97">
        <f>SUM(D78+D85)</f>
        <v>252797610</v>
      </c>
      <c r="E87" s="17"/>
      <c r="F87" s="97">
        <f>SUM(F78+F85)</f>
        <v>235430546</v>
      </c>
      <c r="G87" s="17"/>
      <c r="H87" s="97">
        <f>+H85+H78</f>
        <v>73353657</v>
      </c>
      <c r="I87" s="17"/>
      <c r="J87" s="97">
        <f>+J85+J78</f>
        <v>81728815</v>
      </c>
    </row>
    <row r="88" spans="1:10" ht="22.5" customHeight="1">
      <c r="A88" s="102" t="s">
        <v>45</v>
      </c>
      <c r="B88" s="103"/>
      <c r="C88" s="104"/>
      <c r="D88" s="104"/>
      <c r="E88" s="104"/>
      <c r="F88" s="104"/>
      <c r="G88" s="104"/>
      <c r="H88" s="104"/>
      <c r="I88" s="104"/>
      <c r="J88" s="104"/>
    </row>
    <row r="89" spans="1:10" ht="22.5" customHeight="1">
      <c r="A89" s="102" t="s">
        <v>116</v>
      </c>
      <c r="B89" s="103"/>
      <c r="C89" s="104"/>
      <c r="D89" s="104"/>
      <c r="E89" s="104"/>
      <c r="F89" s="104"/>
      <c r="G89" s="104"/>
      <c r="H89" s="104"/>
      <c r="I89" s="104"/>
      <c r="J89" s="104"/>
    </row>
    <row r="90" spans="1:10" ht="22.5" customHeight="1">
      <c r="A90" s="108"/>
      <c r="J90" s="130" t="s">
        <v>110</v>
      </c>
    </row>
    <row r="91" spans="2:10" ht="22.5" customHeight="1">
      <c r="B91" s="21"/>
      <c r="C91" s="21"/>
      <c r="D91" s="200" t="s">
        <v>46</v>
      </c>
      <c r="E91" s="200"/>
      <c r="F91" s="200"/>
      <c r="G91" s="106"/>
      <c r="H91" s="200" t="s">
        <v>42</v>
      </c>
      <c r="I91" s="200"/>
      <c r="J91" s="200"/>
    </row>
    <row r="92" spans="1:10" ht="22.5" customHeight="1">
      <c r="A92" s="3"/>
      <c r="B92" s="3"/>
      <c r="C92" s="107"/>
      <c r="D92" s="201" t="s">
        <v>208</v>
      </c>
      <c r="E92" s="201"/>
      <c r="F92" s="201"/>
      <c r="G92" s="59"/>
      <c r="H92" s="201" t="s">
        <v>208</v>
      </c>
      <c r="I92" s="201"/>
      <c r="J92" s="201"/>
    </row>
    <row r="93" spans="1:10" ht="22.5" customHeight="1">
      <c r="A93" s="102" t="s">
        <v>217</v>
      </c>
      <c r="B93" s="21" t="s">
        <v>1</v>
      </c>
      <c r="C93" s="107"/>
      <c r="D93" s="65">
        <v>2557</v>
      </c>
      <c r="E93" s="107"/>
      <c r="F93" s="65">
        <v>2556</v>
      </c>
      <c r="G93" s="59"/>
      <c r="H93" s="65">
        <v>2557</v>
      </c>
      <c r="I93" s="107"/>
      <c r="J93" s="65">
        <v>2556</v>
      </c>
    </row>
    <row r="94" spans="2:10" ht="22.5" customHeight="1">
      <c r="B94" s="21"/>
      <c r="D94" s="93"/>
      <c r="E94" s="61"/>
      <c r="F94" s="93"/>
      <c r="G94" s="59"/>
      <c r="H94" s="93"/>
      <c r="I94" s="61"/>
      <c r="J94" s="93"/>
    </row>
    <row r="95" spans="1:10" ht="22.5" customHeight="1">
      <c r="A95" s="132" t="s">
        <v>16</v>
      </c>
      <c r="B95" s="21"/>
      <c r="C95" s="116"/>
      <c r="D95" s="140"/>
      <c r="E95" s="140"/>
      <c r="F95" s="140"/>
      <c r="G95" s="140"/>
      <c r="H95" s="140"/>
      <c r="I95" s="140"/>
      <c r="J95" s="140"/>
    </row>
    <row r="96" spans="1:10" ht="22.5" customHeight="1">
      <c r="A96" s="141" t="s">
        <v>17</v>
      </c>
      <c r="B96" s="21">
        <v>26</v>
      </c>
      <c r="C96" s="140"/>
      <c r="D96" s="140"/>
      <c r="E96" s="140"/>
      <c r="F96" s="140"/>
      <c r="G96" s="140"/>
      <c r="H96" s="140"/>
      <c r="I96" s="140"/>
      <c r="J96" s="140"/>
    </row>
    <row r="97" spans="1:10" ht="22.5" customHeight="1" thickBot="1">
      <c r="A97" s="141" t="s">
        <v>218</v>
      </c>
      <c r="B97" s="21"/>
      <c r="C97" s="45"/>
      <c r="D97" s="142">
        <v>7742942</v>
      </c>
      <c r="E97" s="45"/>
      <c r="F97" s="142">
        <v>7742942</v>
      </c>
      <c r="G97" s="45"/>
      <c r="H97" s="117">
        <v>7742942</v>
      </c>
      <c r="I97" s="45"/>
      <c r="J97" s="117">
        <v>7742942</v>
      </c>
    </row>
    <row r="98" spans="1:10" ht="22.5" customHeight="1" thickTop="1">
      <c r="A98" s="141" t="s">
        <v>219</v>
      </c>
      <c r="B98" s="21"/>
      <c r="C98" s="45"/>
      <c r="D98" s="8">
        <v>7742942</v>
      </c>
      <c r="E98" s="45"/>
      <c r="F98" s="8">
        <v>7742942</v>
      </c>
      <c r="G98" s="45"/>
      <c r="H98" s="47">
        <v>7742942</v>
      </c>
      <c r="I98" s="45"/>
      <c r="J98" s="47">
        <v>7742942</v>
      </c>
    </row>
    <row r="99" spans="1:10" ht="22.5" customHeight="1">
      <c r="A99" s="143" t="s">
        <v>220</v>
      </c>
      <c r="B99" s="2">
        <v>27</v>
      </c>
      <c r="C99" s="144"/>
      <c r="D99" s="144">
        <v>-1135146</v>
      </c>
      <c r="E99" s="144"/>
      <c r="F99" s="144">
        <v>-1135146</v>
      </c>
      <c r="G99" s="144"/>
      <c r="H99" s="135" t="s">
        <v>131</v>
      </c>
      <c r="I99" s="144"/>
      <c r="J99" s="135" t="s">
        <v>131</v>
      </c>
    </row>
    <row r="100" spans="1:10" ht="22.5" customHeight="1">
      <c r="A100" s="141" t="s">
        <v>77</v>
      </c>
      <c r="B100" s="2">
        <v>28</v>
      </c>
      <c r="C100" s="144"/>
      <c r="D100" s="145"/>
      <c r="E100" s="144"/>
      <c r="F100" s="145"/>
      <c r="G100" s="144"/>
      <c r="H100" s="144"/>
      <c r="I100" s="144"/>
      <c r="J100" s="144"/>
    </row>
    <row r="101" spans="1:10" ht="22.5" customHeight="1">
      <c r="A101" s="105" t="s">
        <v>221</v>
      </c>
      <c r="B101" s="21"/>
      <c r="C101" s="45"/>
      <c r="D101" s="139">
        <v>36462883</v>
      </c>
      <c r="E101" s="45"/>
      <c r="F101" s="139">
        <v>36462883</v>
      </c>
      <c r="G101" s="45"/>
      <c r="H101" s="8">
        <v>35572855</v>
      </c>
      <c r="I101" s="45"/>
      <c r="J101" s="8">
        <v>35572855</v>
      </c>
    </row>
    <row r="102" spans="1:10" ht="22.5" customHeight="1">
      <c r="A102" s="46" t="s">
        <v>178</v>
      </c>
      <c r="B102" s="21"/>
      <c r="C102" s="45"/>
      <c r="D102" s="139">
        <v>3470021</v>
      </c>
      <c r="E102" s="45"/>
      <c r="F102" s="139">
        <v>3470021</v>
      </c>
      <c r="G102" s="45"/>
      <c r="H102" s="47">
        <v>3470021</v>
      </c>
      <c r="I102" s="45"/>
      <c r="J102" s="47">
        <v>3470021</v>
      </c>
    </row>
    <row r="103" spans="1:10" ht="22.5" customHeight="1">
      <c r="A103" s="46" t="s">
        <v>222</v>
      </c>
      <c r="B103" s="21"/>
      <c r="C103" s="45"/>
      <c r="D103" s="139"/>
      <c r="E103" s="45"/>
      <c r="F103" s="139"/>
      <c r="G103" s="45"/>
      <c r="H103" s="45"/>
      <c r="I103" s="45"/>
      <c r="J103" s="45"/>
    </row>
    <row r="104" spans="1:10" ht="22.5" customHeight="1">
      <c r="A104" s="46" t="s">
        <v>302</v>
      </c>
      <c r="B104" s="21"/>
      <c r="C104" s="45"/>
      <c r="D104" s="139">
        <v>4042933</v>
      </c>
      <c r="E104" s="45"/>
      <c r="F104" s="139">
        <v>-68794</v>
      </c>
      <c r="G104" s="45"/>
      <c r="H104" s="135" t="s">
        <v>131</v>
      </c>
      <c r="I104" s="144"/>
      <c r="J104" s="135" t="s">
        <v>131</v>
      </c>
    </row>
    <row r="105" spans="1:10" ht="22.5" customHeight="1">
      <c r="A105" s="46" t="s">
        <v>179</v>
      </c>
      <c r="B105" s="21"/>
      <c r="C105" s="45"/>
      <c r="D105" s="139"/>
      <c r="E105" s="45"/>
      <c r="F105" s="139"/>
      <c r="G105" s="45"/>
      <c r="H105" s="45"/>
      <c r="I105" s="45"/>
      <c r="J105" s="45"/>
    </row>
    <row r="106" spans="1:10" ht="22.5" customHeight="1">
      <c r="A106" s="46" t="s">
        <v>180</v>
      </c>
      <c r="B106" s="21"/>
      <c r="C106" s="45"/>
      <c r="D106" s="146" t="s">
        <v>131</v>
      </c>
      <c r="E106" s="45"/>
      <c r="F106" s="146" t="s">
        <v>131</v>
      </c>
      <c r="G106" s="45"/>
      <c r="H106" s="47">
        <v>428671</v>
      </c>
      <c r="I106" s="45"/>
      <c r="J106" s="47">
        <v>428671</v>
      </c>
    </row>
    <row r="107" spans="1:10" ht="22.5" customHeight="1">
      <c r="A107" s="141" t="s">
        <v>51</v>
      </c>
      <c r="B107" s="21"/>
      <c r="C107" s="45"/>
      <c r="D107" s="139"/>
      <c r="E107" s="45"/>
      <c r="F107" s="139"/>
      <c r="G107" s="45"/>
      <c r="H107" s="45"/>
      <c r="I107" s="45"/>
      <c r="J107" s="45"/>
    </row>
    <row r="108" spans="1:10" ht="22.5" customHeight="1">
      <c r="A108" s="141" t="s">
        <v>223</v>
      </c>
      <c r="B108" s="21">
        <v>28</v>
      </c>
      <c r="C108" s="45"/>
      <c r="D108" s="139"/>
      <c r="E108" s="45"/>
      <c r="F108" s="139"/>
      <c r="G108" s="45"/>
      <c r="H108" s="45"/>
      <c r="I108" s="45"/>
      <c r="J108" s="45"/>
    </row>
    <row r="109" spans="1:10" ht="22.5" customHeight="1">
      <c r="A109" s="141" t="s">
        <v>224</v>
      </c>
      <c r="B109" s="21"/>
      <c r="C109" s="45"/>
      <c r="D109" s="8">
        <v>820666</v>
      </c>
      <c r="E109" s="45"/>
      <c r="F109" s="8">
        <v>820666</v>
      </c>
      <c r="G109" s="45"/>
      <c r="H109" s="8">
        <v>820666</v>
      </c>
      <c r="I109" s="45"/>
      <c r="J109" s="8">
        <v>820666</v>
      </c>
    </row>
    <row r="110" spans="1:10" ht="22.5" customHeight="1">
      <c r="A110" s="141" t="s">
        <v>225</v>
      </c>
      <c r="B110" s="21"/>
      <c r="C110" s="45"/>
      <c r="D110" s="139">
        <v>60130818</v>
      </c>
      <c r="E110" s="45"/>
      <c r="F110" s="139">
        <v>53492657</v>
      </c>
      <c r="G110" s="45"/>
      <c r="H110" s="29">
        <v>32244832</v>
      </c>
      <c r="I110" s="45"/>
      <c r="J110" s="29">
        <v>27566867</v>
      </c>
    </row>
    <row r="111" spans="1:10" ht="22.5" customHeight="1">
      <c r="A111" s="50" t="s">
        <v>120</v>
      </c>
      <c r="B111" s="21"/>
      <c r="C111" s="45"/>
      <c r="D111" s="30">
        <v>5997143</v>
      </c>
      <c r="E111" s="45"/>
      <c r="F111" s="30">
        <v>9009371</v>
      </c>
      <c r="G111" s="45"/>
      <c r="H111" s="15">
        <v>1280169</v>
      </c>
      <c r="I111" s="45"/>
      <c r="J111" s="15">
        <v>1280946</v>
      </c>
    </row>
    <row r="112" spans="1:10" s="4" customFormat="1" ht="22.5" customHeight="1">
      <c r="A112" s="108" t="s">
        <v>226</v>
      </c>
      <c r="B112" s="13"/>
      <c r="C112" s="17"/>
      <c r="D112" s="17">
        <f>SUM(D98:D111)</f>
        <v>117532260</v>
      </c>
      <c r="E112" s="17"/>
      <c r="F112" s="17">
        <f>SUM(F98:F111)</f>
        <v>109794600</v>
      </c>
      <c r="G112" s="17"/>
      <c r="H112" s="17">
        <f>SUM(H98:H111)</f>
        <v>81560156</v>
      </c>
      <c r="I112" s="17"/>
      <c r="J112" s="17">
        <f>SUM(J98:J111)</f>
        <v>76882968</v>
      </c>
    </row>
    <row r="113" spans="1:10" ht="22.5" customHeight="1">
      <c r="A113" s="105" t="s">
        <v>148</v>
      </c>
      <c r="C113" s="45"/>
      <c r="D113" s="30">
        <v>46433990</v>
      </c>
      <c r="E113" s="45"/>
      <c r="F113" s="30">
        <v>19777970</v>
      </c>
      <c r="G113" s="45"/>
      <c r="H113" s="114">
        <v>0</v>
      </c>
      <c r="I113" s="14"/>
      <c r="J113" s="114">
        <v>0</v>
      </c>
    </row>
    <row r="114" spans="1:10" s="4" customFormat="1" ht="22.5" customHeight="1">
      <c r="A114" s="108" t="s">
        <v>18</v>
      </c>
      <c r="B114" s="2"/>
      <c r="C114" s="72"/>
      <c r="D114" s="112">
        <f>SUM(D112:D113)</f>
        <v>163966250</v>
      </c>
      <c r="E114" s="72"/>
      <c r="F114" s="112">
        <f>SUM(F112:F113)</f>
        <v>129572570</v>
      </c>
      <c r="G114" s="72"/>
      <c r="H114" s="112">
        <f>SUM(H112:H113)</f>
        <v>81560156</v>
      </c>
      <c r="I114" s="72"/>
      <c r="J114" s="112">
        <f>SUM(J112:J113)</f>
        <v>76882968</v>
      </c>
    </row>
    <row r="115" spans="1:10" ht="22.5" customHeight="1">
      <c r="A115" s="108"/>
      <c r="C115" s="14"/>
      <c r="D115" s="14"/>
      <c r="E115" s="14"/>
      <c r="F115" s="14"/>
      <c r="G115" s="14"/>
      <c r="H115" s="14"/>
      <c r="I115" s="14"/>
      <c r="J115" s="14"/>
    </row>
    <row r="116" spans="1:10" ht="22.5" customHeight="1" thickBot="1">
      <c r="A116" s="108" t="s">
        <v>19</v>
      </c>
      <c r="C116" s="17"/>
      <c r="D116" s="138">
        <f>SUM(D87+D114)</f>
        <v>416763860</v>
      </c>
      <c r="E116" s="17"/>
      <c r="F116" s="138">
        <f>SUM(F87+F114)</f>
        <v>365003116</v>
      </c>
      <c r="G116" s="17"/>
      <c r="H116" s="138">
        <f>SUM(H87+H114)</f>
        <v>154913813</v>
      </c>
      <c r="I116" s="17"/>
      <c r="J116" s="138">
        <f>SUM(J87+J114)</f>
        <v>158611783</v>
      </c>
    </row>
    <row r="117" spans="1:10" ht="22.5" customHeight="1" thickTop="1">
      <c r="A117" s="108"/>
      <c r="C117" s="147"/>
      <c r="D117" s="148"/>
      <c r="E117" s="147"/>
      <c r="F117" s="148"/>
      <c r="G117" s="147"/>
      <c r="H117" s="148"/>
      <c r="I117" s="147"/>
      <c r="J117" s="148"/>
    </row>
  </sheetData>
  <sheetProtection/>
  <mergeCells count="16">
    <mergeCell ref="D92:F92"/>
    <mergeCell ref="H92:J92"/>
    <mergeCell ref="D60:F60"/>
    <mergeCell ref="H60:J60"/>
    <mergeCell ref="D5:F5"/>
    <mergeCell ref="H5:J5"/>
    <mergeCell ref="D31:F31"/>
    <mergeCell ref="H31:J31"/>
    <mergeCell ref="D91:F91"/>
    <mergeCell ref="H91:J91"/>
    <mergeCell ref="D4:F4"/>
    <mergeCell ref="H4:J4"/>
    <mergeCell ref="D30:F30"/>
    <mergeCell ref="H30:J30"/>
    <mergeCell ref="D59:F59"/>
    <mergeCell ref="H59:J59"/>
  </mergeCells>
  <printOptions/>
  <pageMargins left="0.7" right="0.5" top="0.48" bottom="0.5" header="0.5" footer="0.5"/>
  <pageSetup firstPageNumber="3" useFirstPageNumber="1" horizontalDpi="600" verticalDpi="600" orientation="portrait" paperSize="9" scale="95" r:id="rId1"/>
  <headerFooter alignWithMargins="0">
    <oddFooter>&amp;Lหมายเหตุประกอบงบการเงินเป็นส่วนหนึ่งของงบการเงินนี้
&amp;C&amp;14&amp;P</oddFooter>
  </headerFooter>
  <rowBreaks count="3" manualBreakCount="3">
    <brk id="26" max="255" man="1"/>
    <brk id="55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22.5" customHeight="1"/>
  <cols>
    <col min="1" max="1" width="34.28125" style="105" customWidth="1"/>
    <col min="2" max="2" width="9.00390625" style="2" bestFit="1" customWidth="1"/>
    <col min="3" max="3" width="0.85546875" style="3" customWidth="1"/>
    <col min="4" max="4" width="15.421875" style="3" customWidth="1"/>
    <col min="5" max="5" width="0.85546875" style="3" customWidth="1"/>
    <col min="6" max="6" width="15.421875" style="3" customWidth="1"/>
    <col min="7" max="7" width="0.9921875" style="3" customWidth="1"/>
    <col min="8" max="8" width="15.421875" style="3" customWidth="1"/>
    <col min="9" max="9" width="0.85546875" style="3" customWidth="1"/>
    <col min="10" max="10" width="15.421875" style="3" customWidth="1"/>
    <col min="11" max="16384" width="9.140625" style="3" customWidth="1"/>
  </cols>
  <sheetData>
    <row r="1" spans="1:10" ht="22.5" customHeight="1">
      <c r="A1" s="102" t="s">
        <v>45</v>
      </c>
      <c r="B1" s="103"/>
      <c r="C1" s="104"/>
      <c r="D1" s="104"/>
      <c r="E1" s="104"/>
      <c r="F1" s="104"/>
      <c r="G1" s="104"/>
      <c r="H1" s="202"/>
      <c r="I1" s="202"/>
      <c r="J1" s="202"/>
    </row>
    <row r="2" spans="1:10" ht="22.5" customHeight="1">
      <c r="A2" s="102" t="s">
        <v>34</v>
      </c>
      <c r="B2" s="103"/>
      <c r="C2" s="104"/>
      <c r="D2" s="104"/>
      <c r="E2" s="104"/>
      <c r="F2" s="104"/>
      <c r="G2" s="104"/>
      <c r="H2" s="202"/>
      <c r="I2" s="202"/>
      <c r="J2" s="202"/>
    </row>
    <row r="3" spans="1:10" ht="22.5" customHeight="1">
      <c r="A3" s="102"/>
      <c r="B3" s="103"/>
      <c r="C3" s="104"/>
      <c r="D3" s="104"/>
      <c r="E3" s="104"/>
      <c r="F3" s="104"/>
      <c r="G3" s="104"/>
      <c r="H3" s="128"/>
      <c r="I3" s="128"/>
      <c r="J3" s="128"/>
    </row>
    <row r="4" spans="1:10" ht="22.5" customHeight="1">
      <c r="A4" s="102"/>
      <c r="B4" s="6"/>
      <c r="C4" s="104"/>
      <c r="D4" s="104"/>
      <c r="E4" s="104"/>
      <c r="F4" s="104"/>
      <c r="G4" s="104"/>
      <c r="H4" s="104"/>
      <c r="I4" s="104"/>
      <c r="J4" s="58" t="s">
        <v>110</v>
      </c>
    </row>
    <row r="5" spans="1:10" ht="22.5" customHeight="1">
      <c r="A5" s="102"/>
      <c r="B5" s="21"/>
      <c r="C5" s="21"/>
      <c r="D5" s="200" t="s">
        <v>46</v>
      </c>
      <c r="E5" s="200"/>
      <c r="F5" s="200"/>
      <c r="G5" s="106"/>
      <c r="H5" s="200" t="s">
        <v>42</v>
      </c>
      <c r="I5" s="200"/>
      <c r="J5" s="200"/>
    </row>
    <row r="6" spans="1:10" ht="22.5" customHeight="1">
      <c r="A6" s="102"/>
      <c r="B6" s="21"/>
      <c r="C6" s="21"/>
      <c r="D6" s="203" t="s">
        <v>254</v>
      </c>
      <c r="E6" s="204"/>
      <c r="F6" s="204"/>
      <c r="G6" s="126"/>
      <c r="H6" s="203" t="s">
        <v>254</v>
      </c>
      <c r="I6" s="204"/>
      <c r="J6" s="204"/>
    </row>
    <row r="7" spans="1:10" ht="22.5" customHeight="1">
      <c r="A7" s="102"/>
      <c r="B7" s="21"/>
      <c r="C7" s="21"/>
      <c r="D7" s="205" t="s">
        <v>187</v>
      </c>
      <c r="E7" s="206"/>
      <c r="F7" s="206"/>
      <c r="G7" s="120"/>
      <c r="H7" s="205" t="s">
        <v>187</v>
      </c>
      <c r="I7" s="206"/>
      <c r="J7" s="206"/>
    </row>
    <row r="8" spans="1:10" ht="22.5" customHeight="1">
      <c r="A8" s="102"/>
      <c r="B8" s="21" t="s">
        <v>1</v>
      </c>
      <c r="C8" s="107"/>
      <c r="D8" s="65">
        <v>2557</v>
      </c>
      <c r="E8" s="107"/>
      <c r="F8" s="65">
        <v>2556</v>
      </c>
      <c r="G8" s="59"/>
      <c r="H8" s="65">
        <v>2557</v>
      </c>
      <c r="I8" s="107"/>
      <c r="J8" s="65">
        <v>2556</v>
      </c>
    </row>
    <row r="9" spans="1:10" ht="22.5" customHeight="1">
      <c r="A9" s="132" t="s">
        <v>227</v>
      </c>
      <c r="B9" s="2">
        <v>6</v>
      </c>
      <c r="C9" s="14"/>
      <c r="D9" s="45"/>
      <c r="E9" s="45"/>
      <c r="F9" s="45"/>
      <c r="G9" s="45"/>
      <c r="H9" s="45"/>
      <c r="I9" s="45"/>
      <c r="J9" s="45"/>
    </row>
    <row r="10" spans="1:10" ht="22.5" customHeight="1">
      <c r="A10" s="105" t="s">
        <v>68</v>
      </c>
      <c r="C10" s="14"/>
      <c r="D10" s="116">
        <v>426039447</v>
      </c>
      <c r="E10" s="14"/>
      <c r="F10" s="116">
        <v>389251030</v>
      </c>
      <c r="G10" s="14"/>
      <c r="H10" s="14">
        <v>26898321</v>
      </c>
      <c r="I10" s="14"/>
      <c r="J10" s="14">
        <v>26120959</v>
      </c>
    </row>
    <row r="11" spans="1:10" ht="22.5" customHeight="1">
      <c r="A11" s="46" t="s">
        <v>20</v>
      </c>
      <c r="C11" s="14"/>
      <c r="D11" s="116">
        <v>585713</v>
      </c>
      <c r="E11" s="14"/>
      <c r="F11" s="116">
        <v>405189</v>
      </c>
      <c r="G11" s="14"/>
      <c r="H11" s="8">
        <v>2453488</v>
      </c>
      <c r="I11" s="14"/>
      <c r="J11" s="8">
        <v>2815629</v>
      </c>
    </row>
    <row r="12" spans="1:10" ht="22.5" customHeight="1">
      <c r="A12" s="46" t="s">
        <v>57</v>
      </c>
      <c r="C12" s="14"/>
      <c r="D12" s="116">
        <v>60866</v>
      </c>
      <c r="E12" s="14"/>
      <c r="F12" s="116">
        <v>32643</v>
      </c>
      <c r="G12" s="14"/>
      <c r="H12" s="8">
        <v>13427954</v>
      </c>
      <c r="I12" s="14"/>
      <c r="J12" s="8">
        <v>13566243</v>
      </c>
    </row>
    <row r="13" spans="1:10" ht="22.5" customHeight="1">
      <c r="A13" s="105" t="s">
        <v>56</v>
      </c>
      <c r="C13" s="149"/>
      <c r="D13" s="113">
        <v>0</v>
      </c>
      <c r="E13" s="14"/>
      <c r="F13" s="113">
        <v>0</v>
      </c>
      <c r="G13" s="14"/>
      <c r="H13" s="8">
        <v>90841</v>
      </c>
      <c r="I13" s="14"/>
      <c r="J13" s="8">
        <v>72037</v>
      </c>
    </row>
    <row r="14" spans="1:10" ht="22.5" customHeight="1">
      <c r="A14" s="46" t="s">
        <v>108</v>
      </c>
      <c r="B14" s="2">
        <v>13</v>
      </c>
      <c r="C14" s="149"/>
      <c r="D14" s="12">
        <v>4662284</v>
      </c>
      <c r="E14" s="149"/>
      <c r="F14" s="12">
        <v>8218523</v>
      </c>
      <c r="G14" s="14"/>
      <c r="H14" s="12">
        <v>1883824</v>
      </c>
      <c r="I14" s="14"/>
      <c r="J14" s="12">
        <v>67</v>
      </c>
    </row>
    <row r="15" spans="1:10" ht="22.5" customHeight="1">
      <c r="A15" s="46" t="s">
        <v>181</v>
      </c>
      <c r="C15" s="149"/>
      <c r="D15" s="113">
        <v>0</v>
      </c>
      <c r="E15" s="14"/>
      <c r="F15" s="113">
        <v>0</v>
      </c>
      <c r="G15" s="113"/>
      <c r="H15" s="113">
        <v>0</v>
      </c>
      <c r="I15" s="14"/>
      <c r="J15" s="12">
        <v>4000</v>
      </c>
    </row>
    <row r="16" spans="1:10" ht="22.5" customHeight="1">
      <c r="A16" s="105" t="s">
        <v>21</v>
      </c>
      <c r="C16" s="14"/>
      <c r="D16" s="116">
        <v>2153689</v>
      </c>
      <c r="E16" s="14"/>
      <c r="F16" s="116">
        <v>1669705</v>
      </c>
      <c r="G16" s="14"/>
      <c r="H16" s="150">
        <v>44295</v>
      </c>
      <c r="I16" s="14"/>
      <c r="J16" s="150">
        <v>82324</v>
      </c>
    </row>
    <row r="17" spans="1:10" ht="22.5" customHeight="1">
      <c r="A17" s="108" t="s">
        <v>22</v>
      </c>
      <c r="B17" s="13"/>
      <c r="C17" s="17"/>
      <c r="D17" s="137">
        <f>SUM(D10:D16)</f>
        <v>433501999</v>
      </c>
      <c r="E17" s="17"/>
      <c r="F17" s="137">
        <f>SUM(F10:F16)</f>
        <v>399577090</v>
      </c>
      <c r="G17" s="17"/>
      <c r="H17" s="137">
        <f>SUM(H10:H16)</f>
        <v>44798723</v>
      </c>
      <c r="I17" s="17"/>
      <c r="J17" s="137">
        <f>SUM(J10:J16)</f>
        <v>42661259</v>
      </c>
    </row>
    <row r="18" spans="1:10" ht="7.5" customHeight="1">
      <c r="A18" s="207"/>
      <c r="B18" s="207"/>
      <c r="C18" s="14"/>
      <c r="D18" s="14"/>
      <c r="E18" s="14"/>
      <c r="F18" s="14"/>
      <c r="G18" s="14"/>
      <c r="H18" s="14"/>
      <c r="I18" s="14"/>
      <c r="J18" s="14"/>
    </row>
    <row r="19" spans="1:10" ht="22.5" customHeight="1">
      <c r="A19" s="132" t="s">
        <v>228</v>
      </c>
      <c r="B19" s="2">
        <v>6</v>
      </c>
      <c r="C19" s="14"/>
      <c r="D19" s="14"/>
      <c r="E19" s="14"/>
      <c r="F19" s="14"/>
      <c r="G19" s="14"/>
      <c r="H19" s="14"/>
      <c r="I19" s="14"/>
      <c r="J19" s="14"/>
    </row>
    <row r="20" spans="1:10" ht="22.5" customHeight="1">
      <c r="A20" s="105" t="s">
        <v>65</v>
      </c>
      <c r="B20" s="2" t="s">
        <v>310</v>
      </c>
      <c r="C20" s="14"/>
      <c r="D20" s="116">
        <v>368759673</v>
      </c>
      <c r="E20" s="14"/>
      <c r="F20" s="116">
        <v>350393921</v>
      </c>
      <c r="G20" s="8"/>
      <c r="H20" s="8">
        <v>28749233</v>
      </c>
      <c r="I20" s="8"/>
      <c r="J20" s="8">
        <v>29021615</v>
      </c>
    </row>
    <row r="21" spans="1:10" ht="22.5" customHeight="1">
      <c r="A21" s="46" t="s">
        <v>299</v>
      </c>
      <c r="C21" s="14"/>
      <c r="E21" s="14"/>
      <c r="G21" s="14"/>
      <c r="H21" s="14"/>
      <c r="I21" s="14"/>
      <c r="J21" s="14"/>
    </row>
    <row r="22" spans="1:10" ht="22.5" customHeight="1">
      <c r="A22" s="46" t="s">
        <v>300</v>
      </c>
      <c r="B22" s="2">
        <v>10</v>
      </c>
      <c r="C22" s="14"/>
      <c r="D22" s="116">
        <v>-337921</v>
      </c>
      <c r="E22" s="14"/>
      <c r="F22" s="116">
        <v>-523710</v>
      </c>
      <c r="G22" s="14"/>
      <c r="H22" s="113">
        <v>0</v>
      </c>
      <c r="I22" s="14"/>
      <c r="J22" s="113">
        <v>0</v>
      </c>
    </row>
    <row r="23" spans="1:10" ht="22.5" customHeight="1">
      <c r="A23" s="105" t="s">
        <v>78</v>
      </c>
      <c r="B23" s="2" t="s">
        <v>311</v>
      </c>
      <c r="C23" s="14"/>
      <c r="D23" s="116">
        <v>18752605</v>
      </c>
      <c r="E23" s="14"/>
      <c r="F23" s="116">
        <v>16375369</v>
      </c>
      <c r="G23" s="8"/>
      <c r="H23" s="8">
        <v>965084</v>
      </c>
      <c r="I23" s="8"/>
      <c r="J23" s="8">
        <v>955736</v>
      </c>
    </row>
    <row r="24" spans="1:10" ht="22.5" customHeight="1">
      <c r="A24" s="105" t="s">
        <v>79</v>
      </c>
      <c r="B24" s="2" t="s">
        <v>312</v>
      </c>
      <c r="C24" s="14"/>
      <c r="D24" s="48">
        <v>24084581</v>
      </c>
      <c r="E24" s="14"/>
      <c r="F24" s="48">
        <v>20587562</v>
      </c>
      <c r="G24" s="8"/>
      <c r="H24" s="8">
        <v>3650916</v>
      </c>
      <c r="I24" s="8"/>
      <c r="J24" s="8">
        <v>4055182</v>
      </c>
    </row>
    <row r="25" spans="1:10" ht="22.5" customHeight="1">
      <c r="A25" s="105" t="s">
        <v>182</v>
      </c>
      <c r="C25" s="14"/>
      <c r="D25" s="48">
        <v>352866</v>
      </c>
      <c r="E25" s="14"/>
      <c r="F25" s="48">
        <v>218707</v>
      </c>
      <c r="G25" s="8"/>
      <c r="H25" s="113">
        <v>0</v>
      </c>
      <c r="I25" s="8"/>
      <c r="J25" s="113">
        <v>0</v>
      </c>
    </row>
    <row r="26" spans="1:10" ht="22.5" customHeight="1">
      <c r="A26" s="46" t="s">
        <v>86</v>
      </c>
      <c r="B26" s="2">
        <v>34</v>
      </c>
      <c r="D26" s="30">
        <v>8880135</v>
      </c>
      <c r="F26" s="30">
        <v>7937354</v>
      </c>
      <c r="G26" s="8"/>
      <c r="H26" s="30">
        <v>3361976</v>
      </c>
      <c r="I26" s="8"/>
      <c r="J26" s="30">
        <v>3442547</v>
      </c>
    </row>
    <row r="27" spans="1:10" ht="22.5" customHeight="1">
      <c r="A27" s="108" t="s">
        <v>23</v>
      </c>
      <c r="B27" s="13"/>
      <c r="C27" s="17"/>
      <c r="D27" s="112">
        <f>SUM(D20:D26)</f>
        <v>420491939</v>
      </c>
      <c r="E27" s="17"/>
      <c r="F27" s="112">
        <f>SUM(F20:F26)</f>
        <v>394989203</v>
      </c>
      <c r="G27" s="17"/>
      <c r="H27" s="112">
        <f>SUM(H20:H26)</f>
        <v>36727209</v>
      </c>
      <c r="I27" s="17"/>
      <c r="J27" s="112">
        <f>SUM(J20:J26)</f>
        <v>37475080</v>
      </c>
    </row>
    <row r="28" spans="1:10" ht="7.5" customHeight="1">
      <c r="A28" s="207"/>
      <c r="B28" s="207"/>
      <c r="C28" s="14"/>
      <c r="D28" s="14"/>
      <c r="E28" s="14"/>
      <c r="F28" s="14"/>
      <c r="G28" s="14"/>
      <c r="H28" s="14"/>
      <c r="I28" s="14"/>
      <c r="J28" s="14"/>
    </row>
    <row r="29" spans="1:3" ht="22.5" customHeight="1">
      <c r="A29" s="105" t="s">
        <v>230</v>
      </c>
      <c r="C29" s="14"/>
    </row>
    <row r="30" spans="1:10" ht="22.5" customHeight="1">
      <c r="A30" s="46" t="s">
        <v>170</v>
      </c>
      <c r="B30" s="2" t="s">
        <v>313</v>
      </c>
      <c r="C30" s="14"/>
      <c r="D30" s="151">
        <v>4868734</v>
      </c>
      <c r="E30" s="14"/>
      <c r="F30" s="151">
        <v>4947488</v>
      </c>
      <c r="G30" s="9"/>
      <c r="H30" s="114">
        <v>0</v>
      </c>
      <c r="I30" s="39"/>
      <c r="J30" s="114">
        <v>0</v>
      </c>
    </row>
    <row r="31" spans="1:10" ht="22.5" customHeight="1">
      <c r="A31" s="108" t="s">
        <v>195</v>
      </c>
      <c r="C31" s="14"/>
      <c r="D31" s="17">
        <f>D17-D27+D30</f>
        <v>17878794</v>
      </c>
      <c r="E31" s="14"/>
      <c r="F31" s="17">
        <f>F17-F27+F30</f>
        <v>9535375</v>
      </c>
      <c r="G31" s="17"/>
      <c r="H31" s="17">
        <f>H17-H27</f>
        <v>8071514</v>
      </c>
      <c r="I31" s="17"/>
      <c r="J31" s="17">
        <f>J17-J27</f>
        <v>5186179</v>
      </c>
    </row>
    <row r="32" spans="1:10" ht="22.5" customHeight="1">
      <c r="A32" s="46" t="s">
        <v>183</v>
      </c>
      <c r="B32" s="2">
        <v>35</v>
      </c>
      <c r="C32" s="14"/>
      <c r="D32" s="30">
        <v>3649402</v>
      </c>
      <c r="E32" s="14"/>
      <c r="F32" s="30">
        <v>133429</v>
      </c>
      <c r="G32" s="8"/>
      <c r="H32" s="30">
        <v>-864293</v>
      </c>
      <c r="I32" s="8"/>
      <c r="J32" s="30">
        <v>-1687619</v>
      </c>
    </row>
    <row r="33" spans="1:10" ht="22.5" customHeight="1" thickBot="1">
      <c r="A33" s="108" t="s">
        <v>72</v>
      </c>
      <c r="C33" s="17"/>
      <c r="D33" s="138">
        <f>D31-D32</f>
        <v>14229392</v>
      </c>
      <c r="E33" s="17"/>
      <c r="F33" s="138">
        <f>F31-F32</f>
        <v>9401946</v>
      </c>
      <c r="G33" s="17"/>
      <c r="H33" s="138">
        <f>H31-H32</f>
        <v>8935807</v>
      </c>
      <c r="I33" s="17"/>
      <c r="J33" s="138">
        <f>J31-J32</f>
        <v>6873798</v>
      </c>
    </row>
    <row r="34" spans="1:2" ht="22.5" customHeight="1" thickTop="1">
      <c r="A34" s="102" t="s">
        <v>45</v>
      </c>
      <c r="B34" s="3"/>
    </row>
    <row r="35" spans="1:4" ht="22.5" customHeight="1">
      <c r="A35" s="102" t="s">
        <v>34</v>
      </c>
      <c r="B35" s="3"/>
      <c r="D35" s="14"/>
    </row>
    <row r="36" spans="1:2" ht="22.5" customHeight="1">
      <c r="A36" s="6"/>
      <c r="B36" s="3"/>
    </row>
    <row r="37" spans="1:2" ht="22.5" customHeight="1">
      <c r="A37" s="6"/>
      <c r="B37" s="3"/>
    </row>
    <row r="38" spans="1:10" ht="22.5" customHeight="1">
      <c r="A38" s="6"/>
      <c r="B38" s="6"/>
      <c r="C38" s="104"/>
      <c r="D38" s="104"/>
      <c r="E38" s="104"/>
      <c r="F38" s="104"/>
      <c r="G38" s="104"/>
      <c r="H38" s="104"/>
      <c r="I38" s="104"/>
      <c r="J38" s="58" t="s">
        <v>110</v>
      </c>
    </row>
    <row r="39" spans="1:10" ht="22.5" customHeight="1">
      <c r="A39" s="6"/>
      <c r="B39" s="21"/>
      <c r="C39" s="21"/>
      <c r="D39" s="200" t="s">
        <v>46</v>
      </c>
      <c r="E39" s="200"/>
      <c r="F39" s="200"/>
      <c r="G39" s="106"/>
      <c r="H39" s="200" t="s">
        <v>42</v>
      </c>
      <c r="I39" s="200"/>
      <c r="J39" s="200"/>
    </row>
    <row r="40" spans="1:10" ht="22.5" customHeight="1">
      <c r="A40" s="6"/>
      <c r="B40" s="21"/>
      <c r="C40" s="21"/>
      <c r="D40" s="203" t="s">
        <v>254</v>
      </c>
      <c r="E40" s="204"/>
      <c r="F40" s="204"/>
      <c r="G40" s="126"/>
      <c r="H40" s="203" t="s">
        <v>254</v>
      </c>
      <c r="I40" s="204"/>
      <c r="J40" s="204"/>
    </row>
    <row r="41" spans="1:10" ht="22.5" customHeight="1">
      <c r="A41" s="6"/>
      <c r="B41" s="21"/>
      <c r="C41" s="21"/>
      <c r="D41" s="205" t="s">
        <v>187</v>
      </c>
      <c r="E41" s="206"/>
      <c r="F41" s="206"/>
      <c r="G41" s="120"/>
      <c r="H41" s="205" t="s">
        <v>187</v>
      </c>
      <c r="I41" s="206"/>
      <c r="J41" s="206"/>
    </row>
    <row r="42" spans="1:10" ht="22.5" customHeight="1">
      <c r="A42" s="6"/>
      <c r="B42" s="21" t="s">
        <v>1</v>
      </c>
      <c r="C42" s="107"/>
      <c r="D42" s="65">
        <v>2557</v>
      </c>
      <c r="E42" s="107"/>
      <c r="F42" s="65">
        <v>2556</v>
      </c>
      <c r="G42" s="59"/>
      <c r="H42" s="65">
        <v>2557</v>
      </c>
      <c r="I42" s="107"/>
      <c r="J42" s="65">
        <v>2556</v>
      </c>
    </row>
    <row r="43" spans="1:10" ht="22.5" customHeight="1">
      <c r="A43" s="108" t="s">
        <v>95</v>
      </c>
      <c r="C43" s="14"/>
      <c r="D43" s="14"/>
      <c r="E43" s="14"/>
      <c r="F43" s="14"/>
      <c r="G43" s="14"/>
      <c r="H43" s="14"/>
      <c r="I43" s="14"/>
      <c r="J43" s="14"/>
    </row>
    <row r="44" spans="1:10" ht="22.5" customHeight="1">
      <c r="A44" s="46" t="s">
        <v>149</v>
      </c>
      <c r="C44" s="14"/>
      <c r="D44" s="14">
        <v>10561703</v>
      </c>
      <c r="E44" s="14"/>
      <c r="F44" s="14">
        <v>7065249</v>
      </c>
      <c r="G44" s="8"/>
      <c r="H44" s="29">
        <f>H33</f>
        <v>8935807</v>
      </c>
      <c r="I44" s="8"/>
      <c r="J44" s="29">
        <v>6873798</v>
      </c>
    </row>
    <row r="45" spans="1:10" ht="22.5" customHeight="1">
      <c r="A45" s="3" t="s">
        <v>231</v>
      </c>
      <c r="C45" s="14"/>
      <c r="D45" s="14"/>
      <c r="E45" s="14"/>
      <c r="F45" s="14"/>
      <c r="G45" s="8"/>
      <c r="H45" s="29"/>
      <c r="I45" s="8"/>
      <c r="J45" s="29"/>
    </row>
    <row r="46" spans="1:10" ht="22.5" customHeight="1">
      <c r="A46" s="3" t="s">
        <v>232</v>
      </c>
      <c r="C46" s="14"/>
      <c r="D46" s="152">
        <v>3667689</v>
      </c>
      <c r="E46" s="14"/>
      <c r="F46" s="152">
        <v>2336697</v>
      </c>
      <c r="G46" s="8"/>
      <c r="H46" s="114">
        <v>0</v>
      </c>
      <c r="I46" s="8"/>
      <c r="J46" s="114">
        <v>0</v>
      </c>
    </row>
    <row r="47" spans="1:10" ht="22.5" customHeight="1" thickBot="1">
      <c r="A47" s="108" t="s">
        <v>72</v>
      </c>
      <c r="C47" s="72"/>
      <c r="D47" s="16">
        <f>SUM(D44:D46)</f>
        <v>14229392</v>
      </c>
      <c r="E47" s="72"/>
      <c r="F47" s="16">
        <f>SUM(F44:F46)</f>
        <v>9401946</v>
      </c>
      <c r="G47" s="72"/>
      <c r="H47" s="16">
        <f>SUM(H44:H46)</f>
        <v>8935807</v>
      </c>
      <c r="I47" s="72"/>
      <c r="J47" s="16">
        <f>SUM(J44:J46)</f>
        <v>6873798</v>
      </c>
    </row>
    <row r="48" spans="1:10" ht="22.5" customHeight="1" thickTop="1">
      <c r="A48" s="108"/>
      <c r="C48" s="17"/>
      <c r="D48" s="72"/>
      <c r="E48" s="17"/>
      <c r="F48" s="72"/>
      <c r="G48" s="17"/>
      <c r="H48" s="72"/>
      <c r="I48" s="17"/>
      <c r="J48" s="72"/>
    </row>
    <row r="49" spans="1:10" ht="26.25" customHeight="1" thickBot="1">
      <c r="A49" s="108" t="s">
        <v>109</v>
      </c>
      <c r="B49" s="2">
        <v>37</v>
      </c>
      <c r="C49" s="14"/>
      <c r="D49" s="153">
        <v>1.43</v>
      </c>
      <c r="E49" s="14"/>
      <c r="F49" s="153">
        <v>0.96</v>
      </c>
      <c r="G49" s="20"/>
      <c r="H49" s="19">
        <v>1.15</v>
      </c>
      <c r="I49" s="20"/>
      <c r="J49" s="19">
        <v>0.89</v>
      </c>
    </row>
    <row r="50" spans="1:2" ht="22.5" customHeight="1" thickTop="1">
      <c r="A50" s="3"/>
      <c r="B50" s="3"/>
    </row>
    <row r="52" spans="1:10" ht="22.5" customHeight="1">
      <c r="A52" s="102" t="s">
        <v>45</v>
      </c>
      <c r="B52" s="103"/>
      <c r="C52" s="104"/>
      <c r="D52" s="104"/>
      <c r="E52" s="104"/>
      <c r="F52" s="104"/>
      <c r="G52" s="104"/>
      <c r="H52" s="113"/>
      <c r="I52" s="113"/>
      <c r="J52" s="113"/>
    </row>
    <row r="53" spans="1:10" ht="22.5" customHeight="1">
      <c r="A53" s="102" t="s">
        <v>145</v>
      </c>
      <c r="B53" s="103"/>
      <c r="C53" s="104"/>
      <c r="D53" s="104"/>
      <c r="E53" s="104"/>
      <c r="F53" s="104"/>
      <c r="G53" s="104"/>
      <c r="H53" s="202"/>
      <c r="I53" s="202"/>
      <c r="J53" s="202"/>
    </row>
    <row r="54" spans="1:10" ht="22.5" customHeight="1">
      <c r="A54" s="6"/>
      <c r="B54" s="6"/>
      <c r="C54" s="104"/>
      <c r="D54" s="104"/>
      <c r="E54" s="104"/>
      <c r="F54" s="104"/>
      <c r="G54" s="104"/>
      <c r="H54" s="104"/>
      <c r="I54" s="104"/>
      <c r="J54" s="104"/>
    </row>
    <row r="55" spans="1:10" ht="12" customHeight="1">
      <c r="A55" s="6"/>
      <c r="B55" s="6"/>
      <c r="C55" s="104"/>
      <c r="D55" s="104"/>
      <c r="E55" s="104"/>
      <c r="F55" s="104"/>
      <c r="G55" s="104"/>
      <c r="H55" s="104"/>
      <c r="I55" s="104"/>
      <c r="J55" s="104"/>
    </row>
    <row r="56" spans="1:10" ht="22.5" customHeight="1">
      <c r="A56" s="6"/>
      <c r="B56" s="6"/>
      <c r="C56" s="104"/>
      <c r="D56" s="104"/>
      <c r="E56" s="104"/>
      <c r="F56" s="104"/>
      <c r="G56" s="104"/>
      <c r="H56" s="104"/>
      <c r="I56" s="104"/>
      <c r="J56" s="58" t="s">
        <v>110</v>
      </c>
    </row>
    <row r="57" spans="1:10" ht="22.5" customHeight="1">
      <c r="A57" s="6"/>
      <c r="B57" s="21"/>
      <c r="C57" s="21"/>
      <c r="D57" s="200" t="s">
        <v>46</v>
      </c>
      <c r="E57" s="200"/>
      <c r="F57" s="200"/>
      <c r="G57" s="106"/>
      <c r="H57" s="200" t="s">
        <v>42</v>
      </c>
      <c r="I57" s="200"/>
      <c r="J57" s="200"/>
    </row>
    <row r="58" spans="1:10" ht="22.5" customHeight="1">
      <c r="A58" s="6"/>
      <c r="B58" s="21"/>
      <c r="C58" s="21"/>
      <c r="D58" s="203" t="s">
        <v>254</v>
      </c>
      <c r="E58" s="204"/>
      <c r="F58" s="204"/>
      <c r="G58" s="126"/>
      <c r="H58" s="203" t="s">
        <v>254</v>
      </c>
      <c r="I58" s="204"/>
      <c r="J58" s="204"/>
    </row>
    <row r="59" spans="1:10" ht="22.5" customHeight="1">
      <c r="A59" s="6"/>
      <c r="B59" s="21"/>
      <c r="C59" s="21"/>
      <c r="D59" s="205" t="s">
        <v>187</v>
      </c>
      <c r="E59" s="206"/>
      <c r="F59" s="206"/>
      <c r="G59" s="120"/>
      <c r="H59" s="205" t="s">
        <v>187</v>
      </c>
      <c r="I59" s="206"/>
      <c r="J59" s="206"/>
    </row>
    <row r="60" spans="1:10" ht="22.5" customHeight="1">
      <c r="A60" s="6"/>
      <c r="B60" s="21" t="s">
        <v>1</v>
      </c>
      <c r="C60" s="107"/>
      <c r="D60" s="65">
        <v>2557</v>
      </c>
      <c r="E60" s="107"/>
      <c r="F60" s="65">
        <v>2556</v>
      </c>
      <c r="G60" s="59"/>
      <c r="H60" s="65">
        <v>2557</v>
      </c>
      <c r="I60" s="107"/>
      <c r="J60" s="65">
        <v>2556</v>
      </c>
    </row>
    <row r="61" spans="1:10" ht="10.5" customHeight="1">
      <c r="A61" s="6"/>
      <c r="B61" s="6"/>
      <c r="C61" s="104"/>
      <c r="D61" s="104"/>
      <c r="E61" s="104"/>
      <c r="F61" s="104"/>
      <c r="G61" s="104"/>
      <c r="H61" s="104"/>
      <c r="I61" s="104"/>
      <c r="J61" s="104"/>
    </row>
    <row r="62" spans="1:10" ht="22.5" customHeight="1">
      <c r="A62" s="108" t="s">
        <v>72</v>
      </c>
      <c r="D62" s="17">
        <f>D47</f>
        <v>14229392</v>
      </c>
      <c r="E62" s="4"/>
      <c r="F62" s="17">
        <f>F33</f>
        <v>9401946</v>
      </c>
      <c r="G62" s="4"/>
      <c r="H62" s="17">
        <f>H47</f>
        <v>8935807</v>
      </c>
      <c r="I62" s="4"/>
      <c r="J62" s="17">
        <f>J33</f>
        <v>6873798</v>
      </c>
    </row>
    <row r="63" ht="10.5" customHeight="1"/>
    <row r="64" ht="22.5" customHeight="1">
      <c r="A64" s="108" t="s">
        <v>146</v>
      </c>
    </row>
    <row r="65" spans="1:10" ht="22.5" customHeight="1">
      <c r="A65" s="46" t="s">
        <v>233</v>
      </c>
      <c r="D65" s="8"/>
      <c r="E65" s="74"/>
      <c r="F65" s="8"/>
      <c r="G65" s="74"/>
      <c r="H65" s="74"/>
      <c r="I65" s="74"/>
      <c r="J65" s="74"/>
    </row>
    <row r="66" spans="1:10" ht="22.5" customHeight="1">
      <c r="A66" s="46" t="s">
        <v>234</v>
      </c>
      <c r="D66" s="8">
        <v>1376621</v>
      </c>
      <c r="E66" s="74"/>
      <c r="F66" s="8">
        <v>1339175</v>
      </c>
      <c r="G66" s="74"/>
      <c r="H66" s="43" t="s">
        <v>131</v>
      </c>
      <c r="I66" s="74"/>
      <c r="J66" s="43" t="s">
        <v>131</v>
      </c>
    </row>
    <row r="67" spans="1:10" ht="22.5" customHeight="1">
      <c r="A67" s="46" t="s">
        <v>233</v>
      </c>
      <c r="D67" s="8"/>
      <c r="E67" s="74"/>
      <c r="F67" s="8"/>
      <c r="G67" s="74"/>
      <c r="H67" s="43"/>
      <c r="I67" s="74"/>
      <c r="J67" s="43"/>
    </row>
    <row r="68" spans="1:10" ht="22.5" customHeight="1">
      <c r="A68" s="46" t="s">
        <v>235</v>
      </c>
      <c r="D68" s="8"/>
      <c r="E68" s="74"/>
      <c r="F68" s="8"/>
      <c r="G68" s="74"/>
      <c r="H68" s="43"/>
      <c r="I68" s="74"/>
      <c r="J68" s="43"/>
    </row>
    <row r="69" spans="1:10" ht="22.5" customHeight="1">
      <c r="A69" s="46" t="s">
        <v>236</v>
      </c>
      <c r="D69" s="43" t="s">
        <v>131</v>
      </c>
      <c r="E69" s="74"/>
      <c r="F69" s="8">
        <v>-1875090</v>
      </c>
      <c r="G69" s="74"/>
      <c r="H69" s="43" t="s">
        <v>131</v>
      </c>
      <c r="I69" s="74"/>
      <c r="J69" s="43" t="s">
        <v>131</v>
      </c>
    </row>
    <row r="70" spans="1:10" ht="22.5" customHeight="1">
      <c r="A70" s="46" t="s">
        <v>147</v>
      </c>
      <c r="D70" s="8">
        <v>-2390309</v>
      </c>
      <c r="E70" s="74"/>
      <c r="F70" s="8">
        <v>6587476</v>
      </c>
      <c r="G70" s="74"/>
      <c r="H70" s="43" t="s">
        <v>131</v>
      </c>
      <c r="I70" s="74"/>
      <c r="J70" s="43" t="s">
        <v>131</v>
      </c>
    </row>
    <row r="71" spans="1:10" ht="22.5" customHeight="1">
      <c r="A71" s="46" t="s">
        <v>205</v>
      </c>
      <c r="D71" s="8"/>
      <c r="E71" s="74"/>
      <c r="F71" s="8"/>
      <c r="G71" s="74"/>
      <c r="H71" s="42"/>
      <c r="I71" s="74"/>
      <c r="J71" s="42"/>
    </row>
    <row r="72" spans="1:10" ht="22.5" customHeight="1">
      <c r="A72" s="118" t="s">
        <v>157</v>
      </c>
      <c r="D72" s="8">
        <v>35991</v>
      </c>
      <c r="E72" s="74"/>
      <c r="F72" s="8">
        <v>-1002702</v>
      </c>
      <c r="G72" s="74"/>
      <c r="H72" s="43" t="s">
        <v>131</v>
      </c>
      <c r="I72" s="74"/>
      <c r="J72" s="190">
        <f>-294864</f>
        <v>-294864</v>
      </c>
    </row>
    <row r="73" spans="1:10" ht="22.5" customHeight="1">
      <c r="A73" s="108" t="s">
        <v>146</v>
      </c>
      <c r="D73" s="109"/>
      <c r="E73" s="61"/>
      <c r="F73" s="109"/>
      <c r="G73" s="61"/>
      <c r="H73" s="154"/>
      <c r="I73" s="61"/>
      <c r="J73" s="154"/>
    </row>
    <row r="74" spans="1:10" ht="22.5" customHeight="1">
      <c r="A74" s="108" t="s">
        <v>188</v>
      </c>
      <c r="D74" s="10">
        <f>SUM(D65:D72)</f>
        <v>-977697</v>
      </c>
      <c r="E74" s="61"/>
      <c r="F74" s="10">
        <f>SUM(F65:F72)</f>
        <v>5048859</v>
      </c>
      <c r="G74" s="10"/>
      <c r="H74" s="199" t="s">
        <v>131</v>
      </c>
      <c r="I74" s="61"/>
      <c r="J74" s="10">
        <f>SUM(J65:J72)</f>
        <v>-294864</v>
      </c>
    </row>
    <row r="75" spans="1:2" ht="22.5" customHeight="1">
      <c r="A75" s="46" t="s">
        <v>196</v>
      </c>
      <c r="B75" s="3"/>
    </row>
    <row r="76" spans="1:10" ht="22.5" customHeight="1">
      <c r="A76" s="46" t="s">
        <v>237</v>
      </c>
      <c r="B76" s="2">
        <v>35</v>
      </c>
      <c r="D76" s="30">
        <v>280467</v>
      </c>
      <c r="E76" s="74"/>
      <c r="F76" s="30">
        <v>-243736</v>
      </c>
      <c r="G76" s="74"/>
      <c r="H76" s="49" t="s">
        <v>131</v>
      </c>
      <c r="I76" s="74"/>
      <c r="J76" s="49">
        <v>-58973</v>
      </c>
    </row>
    <row r="77" ht="22.5" customHeight="1">
      <c r="A77" s="108" t="s">
        <v>155</v>
      </c>
    </row>
    <row r="78" spans="1:10" ht="22.5" customHeight="1">
      <c r="A78" s="108" t="s">
        <v>189</v>
      </c>
      <c r="D78" s="174">
        <f>SUM(D65:D72)-D76</f>
        <v>-1258164</v>
      </c>
      <c r="E78" s="4"/>
      <c r="F78" s="155">
        <f>SUM(F65:F72)-F76</f>
        <v>5292595</v>
      </c>
      <c r="G78" s="4"/>
      <c r="H78" s="174">
        <f>SUM(H65:H72)</f>
        <v>0</v>
      </c>
      <c r="I78" s="4"/>
      <c r="J78" s="155">
        <f>SUM(J65:J72)-J76</f>
        <v>-235891</v>
      </c>
    </row>
    <row r="79" spans="1:10" ht="22.5" customHeight="1" thickBot="1">
      <c r="A79" s="108" t="s">
        <v>150</v>
      </c>
      <c r="B79" s="13"/>
      <c r="C79" s="4"/>
      <c r="D79" s="11">
        <f>D62+D78</f>
        <v>12971228</v>
      </c>
      <c r="E79" s="9"/>
      <c r="F79" s="11">
        <f>F62+F78</f>
        <v>14694541</v>
      </c>
      <c r="G79" s="9"/>
      <c r="H79" s="11">
        <f>H62+H78</f>
        <v>8935807</v>
      </c>
      <c r="I79" s="9"/>
      <c r="J79" s="11">
        <f>J62+J78</f>
        <v>6637907</v>
      </c>
    </row>
    <row r="80" ht="10.5" customHeight="1" thickTop="1"/>
    <row r="81" ht="22.5" customHeight="1">
      <c r="A81" s="108" t="s">
        <v>190</v>
      </c>
    </row>
    <row r="82" spans="1:10" ht="22.5" customHeight="1">
      <c r="A82" s="46" t="s">
        <v>149</v>
      </c>
      <c r="D82" s="22">
        <v>8869195</v>
      </c>
      <c r="F82" s="22">
        <v>11098618</v>
      </c>
      <c r="H82" s="22">
        <f>H79</f>
        <v>8935807</v>
      </c>
      <c r="J82" s="22">
        <f>J79</f>
        <v>6637907</v>
      </c>
    </row>
    <row r="83" spans="1:10" ht="22.5" customHeight="1">
      <c r="A83" s="3" t="s">
        <v>231</v>
      </c>
      <c r="D83" s="22"/>
      <c r="F83" s="22"/>
      <c r="H83" s="22"/>
      <c r="J83" s="22"/>
    </row>
    <row r="84" spans="1:10" ht="22.5" customHeight="1">
      <c r="A84" s="3" t="s">
        <v>232</v>
      </c>
      <c r="D84" s="8">
        <v>4102033</v>
      </c>
      <c r="F84" s="8">
        <v>3595923</v>
      </c>
      <c r="H84" s="43" t="s">
        <v>131</v>
      </c>
      <c r="I84" s="74"/>
      <c r="J84" s="43" t="s">
        <v>131</v>
      </c>
    </row>
    <row r="85" spans="1:10" ht="22.5" customHeight="1" thickBot="1">
      <c r="A85" s="108" t="s">
        <v>150</v>
      </c>
      <c r="D85" s="110">
        <f>SUM(D82:D84)</f>
        <v>12971228</v>
      </c>
      <c r="E85" s="4"/>
      <c r="F85" s="110">
        <f>SUM(F82:F84)</f>
        <v>14694541</v>
      </c>
      <c r="G85" s="4"/>
      <c r="H85" s="110">
        <f>SUM(H82:H84)</f>
        <v>8935807</v>
      </c>
      <c r="I85" s="4"/>
      <c r="J85" s="110">
        <f>SUM(J82:J84)</f>
        <v>6637907</v>
      </c>
    </row>
    <row r="86" ht="22.5" customHeight="1" thickTop="1"/>
  </sheetData>
  <sheetProtection/>
  <mergeCells count="23">
    <mergeCell ref="D58:F58"/>
    <mergeCell ref="H58:J58"/>
    <mergeCell ref="D59:F59"/>
    <mergeCell ref="H59:J59"/>
    <mergeCell ref="D40:F40"/>
    <mergeCell ref="H40:J40"/>
    <mergeCell ref="D41:F41"/>
    <mergeCell ref="H41:J41"/>
    <mergeCell ref="H53:J53"/>
    <mergeCell ref="D57:F57"/>
    <mergeCell ref="H57:J57"/>
    <mergeCell ref="D7:F7"/>
    <mergeCell ref="H7:J7"/>
    <mergeCell ref="A18:B18"/>
    <mergeCell ref="A28:B28"/>
    <mergeCell ref="D39:F39"/>
    <mergeCell ref="H39:J39"/>
    <mergeCell ref="H1:J1"/>
    <mergeCell ref="H2:J2"/>
    <mergeCell ref="D5:F5"/>
    <mergeCell ref="H5:J5"/>
    <mergeCell ref="D6:F6"/>
    <mergeCell ref="H6:J6"/>
  </mergeCells>
  <printOptions/>
  <pageMargins left="0.7" right="0.5" top="0.48" bottom="0.5" header="0.5" footer="0.5"/>
  <pageSetup firstPageNumber="7" useFirstPageNumber="1" horizontalDpi="600" verticalDpi="600" orientation="portrait" paperSize="9" scale="95" r:id="rId1"/>
  <headerFooter alignWithMargins="0">
    <oddFooter>&amp;Lหมายเหตุประกอบงบการเงินเป็นส่วนหนึ่งของงบการเงินนี้
&amp;C&amp;14&amp;P</oddFooter>
  </headerFooter>
  <rowBreaks count="2" manualBreakCount="2">
    <brk id="33" max="255" man="1"/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SheetLayoutView="70" zoomScalePageLayoutView="0" workbookViewId="0" topLeftCell="A1">
      <selection activeCell="A1" sqref="A1"/>
    </sheetView>
  </sheetViews>
  <sheetFormatPr defaultColWidth="9.140625" defaultRowHeight="21" customHeight="1"/>
  <cols>
    <col min="1" max="1" width="35.7109375" style="54" customWidth="1"/>
    <col min="2" max="2" width="0.85546875" style="54" customWidth="1"/>
    <col min="3" max="3" width="13.7109375" style="54" customWidth="1"/>
    <col min="4" max="4" width="0.71875" style="54" customWidth="1"/>
    <col min="5" max="5" width="13.7109375" style="54" customWidth="1"/>
    <col min="6" max="6" width="0.71875" style="54" customWidth="1"/>
    <col min="7" max="7" width="13.7109375" style="54" customWidth="1"/>
    <col min="8" max="8" width="0.9921875" style="54" customWidth="1"/>
    <col min="9" max="9" width="13.7109375" style="54" customWidth="1"/>
    <col min="10" max="10" width="0.85546875" style="54" customWidth="1"/>
    <col min="11" max="11" width="13.7109375" style="54" customWidth="1"/>
    <col min="12" max="12" width="0.85546875" style="54" customWidth="1"/>
    <col min="13" max="13" width="13.7109375" style="54" customWidth="1"/>
    <col min="14" max="14" width="0.85546875" style="54" customWidth="1"/>
    <col min="15" max="15" width="13.7109375" style="54" customWidth="1"/>
    <col min="16" max="16" width="0.85546875" style="54" customWidth="1"/>
    <col min="17" max="17" width="13.7109375" style="54" customWidth="1"/>
    <col min="18" max="18" width="0.71875" style="54" customWidth="1"/>
    <col min="19" max="19" width="13.7109375" style="54" customWidth="1"/>
    <col min="20" max="20" width="0.71875" style="54" customWidth="1"/>
    <col min="21" max="21" width="13.7109375" style="54" customWidth="1"/>
    <col min="22" max="22" width="0.5625" style="54" customWidth="1"/>
    <col min="23" max="23" width="13.7109375" style="54" customWidth="1"/>
    <col min="24" max="24" width="0.71875" style="54" customWidth="1"/>
    <col min="25" max="25" width="13.7109375" style="54" customWidth="1"/>
    <col min="26" max="26" width="0.5625" style="54" customWidth="1"/>
    <col min="27" max="27" width="13.7109375" style="54" customWidth="1"/>
    <col min="28" max="28" width="0.5625" style="54" customWidth="1"/>
    <col min="29" max="29" width="13.7109375" style="54" customWidth="1"/>
    <col min="30" max="16384" width="9.00390625" style="54" customWidth="1"/>
  </cols>
  <sheetData>
    <row r="1" spans="1:28" ht="24.75" customHeight="1">
      <c r="A1" s="51" t="s">
        <v>45</v>
      </c>
      <c r="B1" s="51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2"/>
      <c r="R1" s="53"/>
      <c r="S1" s="52"/>
      <c r="T1" s="53"/>
      <c r="U1" s="52"/>
      <c r="V1" s="52"/>
      <c r="W1" s="52"/>
      <c r="X1" s="52"/>
      <c r="Y1" s="53"/>
      <c r="Z1" s="53"/>
      <c r="AA1" s="52"/>
      <c r="AB1" s="53"/>
    </row>
    <row r="2" spans="1:28" ht="24.75" customHeight="1">
      <c r="A2" s="51" t="s">
        <v>121</v>
      </c>
      <c r="B2" s="51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2"/>
      <c r="R2" s="53"/>
      <c r="S2" s="52"/>
      <c r="T2" s="53"/>
      <c r="U2" s="52"/>
      <c r="V2" s="52"/>
      <c r="W2" s="52"/>
      <c r="X2" s="52"/>
      <c r="Y2" s="53"/>
      <c r="Z2" s="53"/>
      <c r="AA2" s="52"/>
      <c r="AB2" s="53"/>
    </row>
    <row r="3" spans="1:29" ht="23.25" customHeight="1">
      <c r="A3" s="51"/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8" t="s">
        <v>110</v>
      </c>
    </row>
    <row r="4" spans="1:29" ht="23.25" customHeight="1">
      <c r="A4" s="51"/>
      <c r="B4" s="51"/>
      <c r="C4" s="208" t="s">
        <v>46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</row>
    <row r="5" spans="1:29" ht="21.75" customHeight="1">
      <c r="A5" s="157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209" t="s">
        <v>120</v>
      </c>
      <c r="R5" s="209"/>
      <c r="S5" s="209"/>
      <c r="T5" s="209"/>
      <c r="U5" s="209"/>
      <c r="V5" s="209"/>
      <c r="W5" s="209"/>
      <c r="X5" s="158"/>
      <c r="Y5" s="158"/>
      <c r="Z5" s="158"/>
      <c r="AA5" s="158"/>
      <c r="AB5" s="158"/>
      <c r="AC5" s="158"/>
    </row>
    <row r="6" spans="1:29" ht="21.75" customHeight="1">
      <c r="A6" s="157"/>
      <c r="B6" s="157"/>
      <c r="C6" s="158"/>
      <c r="D6" s="158"/>
      <c r="E6" s="158"/>
      <c r="F6" s="158"/>
      <c r="G6" s="158"/>
      <c r="H6" s="158"/>
      <c r="I6" s="158"/>
      <c r="J6" s="158"/>
      <c r="K6" s="60" t="s">
        <v>239</v>
      </c>
      <c r="L6" s="158"/>
      <c r="M6" s="158"/>
      <c r="N6" s="158"/>
      <c r="O6" s="158"/>
      <c r="P6" s="158"/>
      <c r="Q6" s="120"/>
      <c r="R6" s="120"/>
      <c r="S6" s="120"/>
      <c r="T6" s="120"/>
      <c r="U6" s="120"/>
      <c r="V6" s="120"/>
      <c r="W6" s="120"/>
      <c r="X6" s="158"/>
      <c r="Y6" s="158"/>
      <c r="Z6" s="158"/>
      <c r="AA6" s="158"/>
      <c r="AB6" s="158"/>
      <c r="AC6" s="158"/>
    </row>
    <row r="7" spans="1:29" ht="21.75" customHeight="1">
      <c r="A7" s="159"/>
      <c r="B7" s="159"/>
      <c r="C7" s="59"/>
      <c r="D7" s="3"/>
      <c r="E7" s="3"/>
      <c r="F7" s="3"/>
      <c r="G7" s="60"/>
      <c r="H7" s="60"/>
      <c r="I7" s="60"/>
      <c r="J7" s="60"/>
      <c r="K7" s="60" t="s">
        <v>40</v>
      </c>
      <c r="L7" s="60"/>
      <c r="M7" s="60"/>
      <c r="N7" s="60"/>
      <c r="O7" s="60"/>
      <c r="P7" s="60"/>
      <c r="Q7" s="24"/>
      <c r="R7" s="60"/>
      <c r="S7" s="60" t="s">
        <v>40</v>
      </c>
      <c r="T7" s="60"/>
      <c r="U7" s="60"/>
      <c r="V7" s="60"/>
      <c r="W7" s="59" t="s">
        <v>122</v>
      </c>
      <c r="X7" s="61"/>
      <c r="Y7" s="23"/>
      <c r="Z7" s="60"/>
      <c r="AA7" s="60" t="s">
        <v>25</v>
      </c>
      <c r="AB7" s="24"/>
      <c r="AC7" s="22"/>
    </row>
    <row r="8" spans="1:29" ht="21.75" customHeight="1">
      <c r="A8" s="159"/>
      <c r="B8" s="159"/>
      <c r="C8" s="59" t="s">
        <v>17</v>
      </c>
      <c r="D8" s="3"/>
      <c r="E8" s="3"/>
      <c r="F8" s="3"/>
      <c r="G8" s="60"/>
      <c r="H8" s="60"/>
      <c r="I8" s="60"/>
      <c r="J8" s="60"/>
      <c r="K8" s="60" t="s">
        <v>240</v>
      </c>
      <c r="L8" s="60"/>
      <c r="M8" s="60"/>
      <c r="N8" s="60"/>
      <c r="O8" s="1" t="s">
        <v>51</v>
      </c>
      <c r="P8" s="60"/>
      <c r="Q8" s="24" t="s">
        <v>81</v>
      </c>
      <c r="R8" s="60"/>
      <c r="S8" s="24" t="s">
        <v>82</v>
      </c>
      <c r="T8" s="60"/>
      <c r="U8" s="60" t="s">
        <v>81</v>
      </c>
      <c r="V8" s="60"/>
      <c r="W8" s="59" t="s">
        <v>123</v>
      </c>
      <c r="X8" s="61"/>
      <c r="Y8" s="23" t="s">
        <v>69</v>
      </c>
      <c r="Z8" s="60"/>
      <c r="AA8" s="60" t="s">
        <v>124</v>
      </c>
      <c r="AB8" s="24"/>
      <c r="AC8" s="22"/>
    </row>
    <row r="9" spans="1:29" ht="21.75" customHeight="1">
      <c r="A9" s="159"/>
      <c r="B9" s="159"/>
      <c r="C9" s="62" t="s">
        <v>59</v>
      </c>
      <c r="D9" s="60"/>
      <c r="E9" s="60" t="s">
        <v>73</v>
      </c>
      <c r="F9" s="60"/>
      <c r="G9" s="60" t="s">
        <v>24</v>
      </c>
      <c r="H9" s="60"/>
      <c r="I9" s="60"/>
      <c r="J9" s="60"/>
      <c r="K9" s="60" t="s">
        <v>241</v>
      </c>
      <c r="L9" s="60"/>
      <c r="M9" s="60" t="s">
        <v>84</v>
      </c>
      <c r="N9" s="60"/>
      <c r="O9" s="60" t="s">
        <v>33</v>
      </c>
      <c r="P9" s="60"/>
      <c r="Q9" s="24" t="s">
        <v>54</v>
      </c>
      <c r="R9" s="60"/>
      <c r="S9" s="24" t="s">
        <v>83</v>
      </c>
      <c r="T9" s="60"/>
      <c r="U9" s="60" t="s">
        <v>39</v>
      </c>
      <c r="V9" s="60"/>
      <c r="W9" s="60" t="s">
        <v>125</v>
      </c>
      <c r="X9" s="60"/>
      <c r="Y9" s="24" t="s">
        <v>26</v>
      </c>
      <c r="Z9" s="60"/>
      <c r="AA9" s="60" t="s">
        <v>126</v>
      </c>
      <c r="AB9" s="24"/>
      <c r="AC9" s="60" t="s">
        <v>69</v>
      </c>
    </row>
    <row r="10" spans="1:29" ht="21.75" customHeight="1">
      <c r="A10" s="160"/>
      <c r="B10" s="129"/>
      <c r="C10" s="63" t="s">
        <v>127</v>
      </c>
      <c r="D10" s="60"/>
      <c r="E10" s="64" t="s">
        <v>128</v>
      </c>
      <c r="F10" s="60"/>
      <c r="G10" s="64" t="s">
        <v>80</v>
      </c>
      <c r="H10" s="60"/>
      <c r="I10" s="33" t="s">
        <v>158</v>
      </c>
      <c r="J10" s="60"/>
      <c r="K10" s="64" t="s">
        <v>303</v>
      </c>
      <c r="L10" s="60"/>
      <c r="M10" s="64" t="s">
        <v>71</v>
      </c>
      <c r="N10" s="60"/>
      <c r="O10" s="64" t="s">
        <v>55</v>
      </c>
      <c r="P10" s="60"/>
      <c r="Q10" s="25" t="s">
        <v>0</v>
      </c>
      <c r="R10" s="60"/>
      <c r="S10" s="33" t="s">
        <v>117</v>
      </c>
      <c r="T10" s="60"/>
      <c r="U10" s="64" t="s">
        <v>129</v>
      </c>
      <c r="V10" s="60"/>
      <c r="W10" s="64" t="s">
        <v>16</v>
      </c>
      <c r="X10" s="60"/>
      <c r="Y10" s="25" t="s">
        <v>85</v>
      </c>
      <c r="Z10" s="60"/>
      <c r="AA10" s="64" t="s">
        <v>130</v>
      </c>
      <c r="AB10" s="24"/>
      <c r="AC10" s="64" t="s">
        <v>26</v>
      </c>
    </row>
    <row r="11" spans="1:29" ht="3.75" customHeight="1">
      <c r="A11" s="160"/>
      <c r="B11" s="160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93"/>
      <c r="R11" s="193"/>
      <c r="S11" s="193"/>
      <c r="T11" s="193"/>
      <c r="U11" s="193"/>
      <c r="V11" s="193"/>
      <c r="W11" s="193"/>
      <c r="X11" s="129"/>
      <c r="Y11" s="129"/>
      <c r="Z11" s="129"/>
      <c r="AA11" s="129"/>
      <c r="AB11" s="129"/>
      <c r="AC11" s="129"/>
    </row>
    <row r="12" spans="1:2" ht="21.75" customHeight="1">
      <c r="A12" s="121" t="s">
        <v>255</v>
      </c>
      <c r="B12" s="121"/>
    </row>
    <row r="13" spans="1:29" s="68" customFormat="1" ht="21.75" customHeight="1">
      <c r="A13" s="121" t="s">
        <v>207</v>
      </c>
      <c r="B13" s="121"/>
      <c r="C13" s="28">
        <v>7742942</v>
      </c>
      <c r="D13" s="28"/>
      <c r="E13" s="28">
        <v>-1135146</v>
      </c>
      <c r="F13" s="28"/>
      <c r="G13" s="28">
        <v>36462883</v>
      </c>
      <c r="H13" s="28"/>
      <c r="I13" s="176">
        <v>3470021</v>
      </c>
      <c r="J13" s="28"/>
      <c r="K13" s="176">
        <v>215944</v>
      </c>
      <c r="L13" s="28"/>
      <c r="M13" s="28">
        <v>820666</v>
      </c>
      <c r="N13" s="28"/>
      <c r="O13" s="28">
        <v>52770259</v>
      </c>
      <c r="P13" s="28"/>
      <c r="Q13" s="28">
        <v>7855428</v>
      </c>
      <c r="R13" s="28"/>
      <c r="S13" s="28">
        <v>777227</v>
      </c>
      <c r="T13" s="28"/>
      <c r="U13" s="28">
        <v>-4458413</v>
      </c>
      <c r="V13" s="28"/>
      <c r="W13" s="28">
        <f>SUM(Q13:U13)</f>
        <v>4174242</v>
      </c>
      <c r="X13" s="28"/>
      <c r="Y13" s="28">
        <f>SUM(C13:U13)</f>
        <v>104521811</v>
      </c>
      <c r="Z13" s="28"/>
      <c r="AA13" s="28">
        <v>16258989</v>
      </c>
      <c r="AC13" s="28">
        <f>Y13+AA13</f>
        <v>120780800</v>
      </c>
    </row>
    <row r="14" spans="1:29" s="68" customFormat="1" ht="21.75" customHeight="1">
      <c r="A14" s="68" t="s">
        <v>141</v>
      </c>
      <c r="B14" s="121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66"/>
      <c r="Z14" s="28"/>
      <c r="AA14" s="28"/>
      <c r="AB14" s="28"/>
      <c r="AC14" s="28"/>
    </row>
    <row r="15" spans="1:29" s="68" customFormat="1" ht="21.75" customHeight="1">
      <c r="A15" s="68" t="s">
        <v>133</v>
      </c>
      <c r="B15" s="12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66"/>
      <c r="Z15" s="28"/>
      <c r="AA15" s="28"/>
      <c r="AB15" s="28"/>
      <c r="AC15" s="28"/>
    </row>
    <row r="16" spans="1:29" s="68" customFormat="1" ht="21.75" customHeight="1">
      <c r="A16" s="164" t="s">
        <v>159</v>
      </c>
      <c r="B16" s="121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66"/>
      <c r="Z16" s="28"/>
      <c r="AA16" s="28"/>
      <c r="AB16" s="28"/>
      <c r="AC16" s="28"/>
    </row>
    <row r="17" spans="1:29" s="68" customFormat="1" ht="21.75" customHeight="1">
      <c r="A17" s="164" t="s">
        <v>160</v>
      </c>
      <c r="B17" s="121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176"/>
      <c r="R17" s="28"/>
      <c r="S17" s="28"/>
      <c r="T17" s="28"/>
      <c r="U17" s="28"/>
      <c r="V17" s="28"/>
      <c r="W17" s="28"/>
      <c r="X17" s="28"/>
      <c r="Y17" s="66"/>
      <c r="Z17" s="28"/>
      <c r="AA17" s="28"/>
      <c r="AB17" s="28"/>
      <c r="AC17" s="28"/>
    </row>
    <row r="18" spans="1:29" s="74" customFormat="1" ht="22.5" customHeight="1">
      <c r="A18" s="194" t="s">
        <v>238</v>
      </c>
      <c r="B18" s="70"/>
      <c r="C18" s="168">
        <v>0</v>
      </c>
      <c r="D18" s="166"/>
      <c r="E18" s="168">
        <v>0</v>
      </c>
      <c r="F18" s="167"/>
      <c r="G18" s="168">
        <v>0</v>
      </c>
      <c r="H18" s="162"/>
      <c r="I18" s="168">
        <v>0</v>
      </c>
      <c r="J18" s="166"/>
      <c r="K18" s="168">
        <v>0</v>
      </c>
      <c r="L18" s="167"/>
      <c r="M18" s="168">
        <v>0</v>
      </c>
      <c r="N18" s="167"/>
      <c r="O18" s="168">
        <v>-5541091</v>
      </c>
      <c r="P18" s="166"/>
      <c r="Q18" s="168">
        <v>0</v>
      </c>
      <c r="R18" s="166"/>
      <c r="S18" s="168">
        <v>0</v>
      </c>
      <c r="T18" s="161"/>
      <c r="U18" s="168">
        <v>0</v>
      </c>
      <c r="V18" s="166"/>
      <c r="W18" s="162">
        <f>SUM(Q18:V18)</f>
        <v>0</v>
      </c>
      <c r="X18" s="167"/>
      <c r="Y18" s="162">
        <f>SUM(C18:O18)+W18</f>
        <v>-5541091</v>
      </c>
      <c r="Z18" s="84"/>
      <c r="AA18" s="165">
        <v>-1338833</v>
      </c>
      <c r="AB18" s="84"/>
      <c r="AC18" s="162">
        <f>SUM(Y18:AA18)</f>
        <v>-6879924</v>
      </c>
    </row>
    <row r="19" spans="1:29" s="4" customFormat="1" ht="22.5" customHeight="1">
      <c r="A19" s="164" t="s">
        <v>161</v>
      </c>
      <c r="B19" s="78"/>
      <c r="C19" s="169"/>
      <c r="D19" s="170"/>
      <c r="E19" s="169"/>
      <c r="F19" s="171"/>
      <c r="G19" s="169"/>
      <c r="H19" s="171"/>
      <c r="I19" s="169"/>
      <c r="J19" s="170"/>
      <c r="K19" s="169"/>
      <c r="L19" s="171"/>
      <c r="M19" s="169"/>
      <c r="N19" s="171"/>
      <c r="O19" s="169"/>
      <c r="P19" s="170"/>
      <c r="Q19" s="169"/>
      <c r="R19" s="170"/>
      <c r="S19" s="169"/>
      <c r="T19" s="163"/>
      <c r="U19" s="169"/>
      <c r="V19" s="170"/>
      <c r="W19" s="169"/>
      <c r="X19" s="171"/>
      <c r="Y19" s="169"/>
      <c r="Z19" s="85"/>
      <c r="AA19" s="172"/>
      <c r="AB19" s="85"/>
      <c r="AC19" s="173"/>
    </row>
    <row r="20" spans="1:29" s="4" customFormat="1" ht="22.5" customHeight="1">
      <c r="A20" s="164" t="s">
        <v>160</v>
      </c>
      <c r="B20" s="78"/>
      <c r="C20" s="174">
        <f>SUM(C18:C19)</f>
        <v>0</v>
      </c>
      <c r="D20" s="170"/>
      <c r="E20" s="174">
        <f>SUM(E18:E19)</f>
        <v>0</v>
      </c>
      <c r="F20" s="171"/>
      <c r="G20" s="174">
        <f>SUM(G18:G19)</f>
        <v>0</v>
      </c>
      <c r="H20" s="176"/>
      <c r="I20" s="174">
        <f>SUM(I18:I19)</f>
        <v>0</v>
      </c>
      <c r="J20" s="170"/>
      <c r="K20" s="174">
        <f>SUM(K18:K19)</f>
        <v>0</v>
      </c>
      <c r="L20" s="171"/>
      <c r="M20" s="174">
        <f>SUM(M18:M19)</f>
        <v>0</v>
      </c>
      <c r="N20" s="171"/>
      <c r="O20" s="174">
        <f>SUM(O18:O19)</f>
        <v>-5541091</v>
      </c>
      <c r="P20" s="170"/>
      <c r="Q20" s="174">
        <f>SUM(Q18:Q19)</f>
        <v>0</v>
      </c>
      <c r="R20" s="170"/>
      <c r="S20" s="174">
        <f>SUM(S18:S19)</f>
        <v>0</v>
      </c>
      <c r="T20" s="163"/>
      <c r="U20" s="174">
        <f>SUM(U18:U19)</f>
        <v>0</v>
      </c>
      <c r="V20" s="170"/>
      <c r="W20" s="174">
        <f>SUM(W18:W19)</f>
        <v>0</v>
      </c>
      <c r="X20" s="171"/>
      <c r="Y20" s="174">
        <f>SUM(Y18:Y19)</f>
        <v>-5541091</v>
      </c>
      <c r="Z20" s="85"/>
      <c r="AA20" s="174">
        <f>SUM(AA18:AA19)</f>
        <v>-1338833</v>
      </c>
      <c r="AB20" s="85"/>
      <c r="AC20" s="174">
        <f>SUM(AC18:AC19)</f>
        <v>-6879924</v>
      </c>
    </row>
    <row r="21" spans="1:29" s="4" customFormat="1" ht="22.5" customHeight="1">
      <c r="A21" s="195" t="s">
        <v>136</v>
      </c>
      <c r="B21" s="78"/>
      <c r="C21" s="171"/>
      <c r="D21" s="170"/>
      <c r="E21" s="171"/>
      <c r="F21" s="171"/>
      <c r="G21" s="171"/>
      <c r="H21" s="171"/>
      <c r="I21" s="171"/>
      <c r="J21" s="170"/>
      <c r="K21" s="171"/>
      <c r="L21" s="171"/>
      <c r="M21" s="171"/>
      <c r="N21" s="171"/>
      <c r="O21" s="171"/>
      <c r="P21" s="170"/>
      <c r="Q21" s="171"/>
      <c r="R21" s="170"/>
      <c r="S21" s="171"/>
      <c r="T21" s="163"/>
      <c r="U21" s="171"/>
      <c r="V21" s="170"/>
      <c r="W21" s="171"/>
      <c r="X21" s="171"/>
      <c r="Y21" s="171"/>
      <c r="Z21" s="85"/>
      <c r="AA21" s="175"/>
      <c r="AB21" s="85"/>
      <c r="AC21" s="81"/>
    </row>
    <row r="22" spans="1:29" s="4" customFormat="1" ht="22.5" customHeight="1">
      <c r="A22" s="195" t="s">
        <v>304</v>
      </c>
      <c r="B22" s="78"/>
      <c r="C22" s="171"/>
      <c r="D22" s="170"/>
      <c r="E22" s="171"/>
      <c r="F22" s="171"/>
      <c r="G22" s="171"/>
      <c r="H22" s="171"/>
      <c r="I22" s="171"/>
      <c r="J22" s="170"/>
      <c r="K22" s="171"/>
      <c r="L22" s="171"/>
      <c r="M22" s="171"/>
      <c r="N22" s="171"/>
      <c r="O22" s="171"/>
      <c r="P22" s="170"/>
      <c r="Q22" s="171"/>
      <c r="R22" s="170"/>
      <c r="S22" s="171"/>
      <c r="T22" s="163"/>
      <c r="U22" s="171"/>
      <c r="V22" s="170"/>
      <c r="W22" s="171"/>
      <c r="X22" s="171"/>
      <c r="Y22" s="171"/>
      <c r="Z22" s="85"/>
      <c r="AA22" s="175"/>
      <c r="AB22" s="85"/>
      <c r="AC22" s="81"/>
    </row>
    <row r="23" spans="1:29" s="4" customFormat="1" ht="22.5" customHeight="1">
      <c r="A23" s="70" t="s">
        <v>260</v>
      </c>
      <c r="B23" s="78"/>
      <c r="C23" s="171"/>
      <c r="D23" s="170"/>
      <c r="E23" s="171"/>
      <c r="F23" s="171"/>
      <c r="G23" s="171"/>
      <c r="H23" s="171"/>
      <c r="I23" s="171"/>
      <c r="J23" s="170"/>
      <c r="K23" s="171"/>
      <c r="L23" s="171"/>
      <c r="M23" s="171"/>
      <c r="N23" s="171"/>
      <c r="O23" s="171"/>
      <c r="P23" s="170"/>
      <c r="Q23" s="171"/>
      <c r="R23" s="170"/>
      <c r="S23" s="171"/>
      <c r="T23" s="163"/>
      <c r="U23" s="171"/>
      <c r="V23" s="170"/>
      <c r="W23" s="171"/>
      <c r="X23" s="171"/>
      <c r="Y23" s="171"/>
      <c r="Z23" s="85"/>
      <c r="AA23" s="175"/>
      <c r="AB23" s="85"/>
      <c r="AC23" s="81"/>
    </row>
    <row r="24" spans="1:29" s="4" customFormat="1" ht="22.5" customHeight="1">
      <c r="A24" s="70" t="s">
        <v>232</v>
      </c>
      <c r="B24" s="78"/>
      <c r="C24" s="162">
        <v>0</v>
      </c>
      <c r="D24" s="167"/>
      <c r="E24" s="162">
        <v>0</v>
      </c>
      <c r="F24" s="167"/>
      <c r="G24" s="162">
        <v>0</v>
      </c>
      <c r="H24" s="162"/>
      <c r="I24" s="162">
        <v>0</v>
      </c>
      <c r="J24" s="162"/>
      <c r="K24" s="162">
        <v>0</v>
      </c>
      <c r="L24" s="162"/>
      <c r="M24" s="162">
        <v>0</v>
      </c>
      <c r="N24" s="162"/>
      <c r="O24" s="162">
        <v>0</v>
      </c>
      <c r="P24" s="170"/>
      <c r="Q24" s="162">
        <v>0</v>
      </c>
      <c r="R24" s="162"/>
      <c r="S24" s="162">
        <v>0</v>
      </c>
      <c r="T24" s="162"/>
      <c r="U24" s="162">
        <v>0</v>
      </c>
      <c r="V24" s="162"/>
      <c r="W24" s="162">
        <f>SUM(Q24:U24)</f>
        <v>0</v>
      </c>
      <c r="X24" s="171"/>
      <c r="Y24" s="162">
        <f>SUM(S24:W24)</f>
        <v>0</v>
      </c>
      <c r="Z24" s="85"/>
      <c r="AA24" s="162">
        <v>771805</v>
      </c>
      <c r="AB24" s="85"/>
      <c r="AC24" s="162">
        <f>SUM(Y24:AA24)</f>
        <v>771805</v>
      </c>
    </row>
    <row r="25" spans="1:29" s="4" customFormat="1" ht="22.5" customHeight="1">
      <c r="A25" s="70" t="s">
        <v>305</v>
      </c>
      <c r="B25" s="78"/>
      <c r="C25" s="162">
        <v>0</v>
      </c>
      <c r="D25" s="167"/>
      <c r="E25" s="162">
        <v>0</v>
      </c>
      <c r="F25" s="167"/>
      <c r="G25" s="162">
        <v>0</v>
      </c>
      <c r="H25" s="162"/>
      <c r="I25" s="162">
        <v>0</v>
      </c>
      <c r="J25" s="162"/>
      <c r="K25" s="162">
        <v>-387282</v>
      </c>
      <c r="L25" s="162"/>
      <c r="M25" s="162">
        <v>0</v>
      </c>
      <c r="N25" s="162"/>
      <c r="O25" s="162">
        <v>0</v>
      </c>
      <c r="P25" s="170"/>
      <c r="Q25" s="162">
        <v>0</v>
      </c>
      <c r="R25" s="162"/>
      <c r="S25" s="162">
        <v>0</v>
      </c>
      <c r="T25" s="162"/>
      <c r="U25" s="162">
        <v>0</v>
      </c>
      <c r="V25" s="162"/>
      <c r="W25" s="162">
        <f>SUM(Q25:U25)</f>
        <v>0</v>
      </c>
      <c r="X25" s="171"/>
      <c r="Y25" s="162">
        <f>SUM(C25:O25)+W25</f>
        <v>-387282</v>
      </c>
      <c r="Z25" s="85"/>
      <c r="AA25" s="162">
        <v>0</v>
      </c>
      <c r="AB25" s="85"/>
      <c r="AC25" s="162">
        <f>SUM(Y25:AA25)</f>
        <v>-387282</v>
      </c>
    </row>
    <row r="26" spans="1:29" s="74" customFormat="1" ht="22.5" customHeight="1">
      <c r="A26" s="194" t="s">
        <v>242</v>
      </c>
      <c r="B26" s="70"/>
      <c r="C26" s="162">
        <v>0</v>
      </c>
      <c r="D26" s="166"/>
      <c r="E26" s="162">
        <v>0</v>
      </c>
      <c r="F26" s="162"/>
      <c r="G26" s="162">
        <v>0</v>
      </c>
      <c r="H26" s="162"/>
      <c r="I26" s="162">
        <v>0</v>
      </c>
      <c r="J26" s="162"/>
      <c r="K26" s="162">
        <v>102544</v>
      </c>
      <c r="L26" s="162"/>
      <c r="M26" s="162">
        <v>0</v>
      </c>
      <c r="N26" s="162"/>
      <c r="O26" s="162">
        <v>0</v>
      </c>
      <c r="P26" s="162"/>
      <c r="Q26" s="162">
        <v>0</v>
      </c>
      <c r="R26" s="162"/>
      <c r="S26" s="162">
        <v>0</v>
      </c>
      <c r="T26" s="162"/>
      <c r="U26" s="162">
        <v>0</v>
      </c>
      <c r="V26" s="162"/>
      <c r="W26" s="162">
        <f>SUM(Q26:V26)</f>
        <v>0</v>
      </c>
      <c r="X26" s="162"/>
      <c r="Y26" s="162">
        <f>SUM(C26:O26)+W26</f>
        <v>102544</v>
      </c>
      <c r="Z26" s="162"/>
      <c r="AA26" s="162">
        <v>490086</v>
      </c>
      <c r="AB26" s="162"/>
      <c r="AC26" s="162">
        <f>SUM(Y26:AA26)</f>
        <v>592630</v>
      </c>
    </row>
    <row r="27" spans="1:29" s="4" customFormat="1" ht="22.5" customHeight="1">
      <c r="A27" s="196" t="s">
        <v>137</v>
      </c>
      <c r="B27" s="78"/>
      <c r="C27" s="169"/>
      <c r="D27" s="76"/>
      <c r="E27" s="169"/>
      <c r="F27" s="171"/>
      <c r="G27" s="169"/>
      <c r="H27" s="171"/>
      <c r="I27" s="169"/>
      <c r="J27" s="76"/>
      <c r="K27" s="169"/>
      <c r="L27" s="171"/>
      <c r="M27" s="169"/>
      <c r="N27" s="171"/>
      <c r="O27" s="169"/>
      <c r="P27" s="76"/>
      <c r="Q27" s="169"/>
      <c r="R27" s="76"/>
      <c r="S27" s="169"/>
      <c r="T27" s="72"/>
      <c r="U27" s="169"/>
      <c r="V27" s="76"/>
      <c r="W27" s="169"/>
      <c r="X27" s="76"/>
      <c r="Y27" s="169"/>
      <c r="Z27" s="76"/>
      <c r="AA27" s="173"/>
      <c r="AB27" s="76"/>
      <c r="AC27" s="173"/>
    </row>
    <row r="28" spans="1:29" s="4" customFormat="1" ht="22.5" customHeight="1">
      <c r="A28" s="196" t="s">
        <v>304</v>
      </c>
      <c r="B28" s="78"/>
      <c r="C28" s="174">
        <f>SUM(C26:C26)</f>
        <v>0</v>
      </c>
      <c r="D28" s="170"/>
      <c r="E28" s="174">
        <f>SUM(E26:E26)</f>
        <v>0</v>
      </c>
      <c r="F28" s="171"/>
      <c r="G28" s="174">
        <f>SUM(G26:G26)</f>
        <v>0</v>
      </c>
      <c r="H28" s="176"/>
      <c r="I28" s="174">
        <f>SUM(I26:I26)</f>
        <v>0</v>
      </c>
      <c r="J28" s="170"/>
      <c r="K28" s="174">
        <f>SUM(K25:K26)</f>
        <v>-284738</v>
      </c>
      <c r="L28" s="171"/>
      <c r="M28" s="174">
        <f>SUM(M26:M26)</f>
        <v>0</v>
      </c>
      <c r="N28" s="171"/>
      <c r="O28" s="174">
        <f>SUM(O26:O26)</f>
        <v>0</v>
      </c>
      <c r="P28" s="170"/>
      <c r="Q28" s="174">
        <f>SUM(Q26:Q26)</f>
        <v>0</v>
      </c>
      <c r="R28" s="170"/>
      <c r="S28" s="174">
        <f>SUM(S26:S26)</f>
        <v>0</v>
      </c>
      <c r="T28" s="163"/>
      <c r="U28" s="174">
        <f>SUM(U26:U26)</f>
        <v>0</v>
      </c>
      <c r="V28" s="170"/>
      <c r="W28" s="174">
        <f>SUM(Q28:U28)</f>
        <v>0</v>
      </c>
      <c r="X28" s="171"/>
      <c r="Y28" s="174">
        <f>SUM(C28:O28)+W28</f>
        <v>-284738</v>
      </c>
      <c r="Z28" s="85"/>
      <c r="AA28" s="174">
        <f>SUM(AA22:AA26)</f>
        <v>1261891</v>
      </c>
      <c r="AB28" s="85"/>
      <c r="AC28" s="174">
        <f>SUM(Y28:AA28)</f>
        <v>977153</v>
      </c>
    </row>
    <row r="29" spans="1:29" s="4" customFormat="1" ht="22.5" customHeight="1">
      <c r="A29" s="197" t="s">
        <v>138</v>
      </c>
      <c r="B29" s="78"/>
      <c r="C29" s="171"/>
      <c r="D29" s="76"/>
      <c r="E29" s="171"/>
      <c r="F29" s="171"/>
      <c r="G29" s="171"/>
      <c r="H29" s="171"/>
      <c r="I29" s="171"/>
      <c r="J29" s="76"/>
      <c r="K29" s="171"/>
      <c r="L29" s="171"/>
      <c r="M29" s="171"/>
      <c r="N29" s="171"/>
      <c r="O29" s="171"/>
      <c r="P29" s="76"/>
      <c r="Q29" s="171"/>
      <c r="R29" s="76"/>
      <c r="S29" s="171"/>
      <c r="T29" s="72"/>
      <c r="U29" s="171"/>
      <c r="V29" s="76"/>
      <c r="W29" s="171"/>
      <c r="X29" s="76"/>
      <c r="Y29" s="171"/>
      <c r="Z29" s="76"/>
      <c r="AA29" s="81"/>
      <c r="AB29" s="76"/>
      <c r="AC29" s="81"/>
    </row>
    <row r="30" spans="1:29" s="4" customFormat="1" ht="22.5" customHeight="1">
      <c r="A30" s="197" t="s">
        <v>133</v>
      </c>
      <c r="B30" s="78"/>
      <c r="C30" s="174">
        <f>SUM(C20,C28)</f>
        <v>0</v>
      </c>
      <c r="D30" s="76"/>
      <c r="E30" s="174">
        <f>SUM(E20,E28)</f>
        <v>0</v>
      </c>
      <c r="F30" s="171"/>
      <c r="G30" s="174">
        <f>SUM(G20,G28)</f>
        <v>0</v>
      </c>
      <c r="H30" s="176"/>
      <c r="I30" s="174">
        <f>SUM(I20,I28)</f>
        <v>0</v>
      </c>
      <c r="J30" s="76"/>
      <c r="K30" s="174">
        <f>SUM(K20,K28)</f>
        <v>-284738</v>
      </c>
      <c r="L30" s="171"/>
      <c r="M30" s="174">
        <f>SUM(M20,M28)</f>
        <v>0</v>
      </c>
      <c r="N30" s="171"/>
      <c r="O30" s="174">
        <f>SUM(O20,O28)</f>
        <v>-5541091</v>
      </c>
      <c r="P30" s="76"/>
      <c r="Q30" s="174">
        <f>SUM(Q20,Q28)</f>
        <v>0</v>
      </c>
      <c r="R30" s="76"/>
      <c r="S30" s="174">
        <f>SUM(S20,S28)</f>
        <v>0</v>
      </c>
      <c r="T30" s="72"/>
      <c r="U30" s="174">
        <f>SUM(U20,U28)</f>
        <v>0</v>
      </c>
      <c r="V30" s="76"/>
      <c r="W30" s="174">
        <f>SUM(W20,W28)</f>
        <v>0</v>
      </c>
      <c r="X30" s="76"/>
      <c r="Y30" s="174">
        <f>SUM(Y20,Y28)</f>
        <v>-5825829</v>
      </c>
      <c r="Z30" s="76"/>
      <c r="AA30" s="174">
        <f>SUM(AA20,AA28)</f>
        <v>-76942</v>
      </c>
      <c r="AB30" s="76"/>
      <c r="AC30" s="174">
        <f>SUM(AC20,AC28)</f>
        <v>-5902771</v>
      </c>
    </row>
    <row r="31" spans="1:29" s="4" customFormat="1" ht="22.5" customHeight="1">
      <c r="A31" s="78" t="s">
        <v>151</v>
      </c>
      <c r="B31" s="78"/>
      <c r="C31" s="171"/>
      <c r="D31" s="76"/>
      <c r="E31" s="171"/>
      <c r="F31" s="171"/>
      <c r="G31" s="171"/>
      <c r="H31" s="171"/>
      <c r="I31" s="171"/>
      <c r="J31" s="76"/>
      <c r="K31" s="171"/>
      <c r="L31" s="171"/>
      <c r="M31" s="171"/>
      <c r="N31" s="171"/>
      <c r="O31" s="171"/>
      <c r="P31" s="76"/>
      <c r="Q31" s="171"/>
      <c r="R31" s="76"/>
      <c r="S31" s="171"/>
      <c r="T31" s="72"/>
      <c r="U31" s="171"/>
      <c r="V31" s="76"/>
      <c r="W31" s="171"/>
      <c r="X31" s="76"/>
      <c r="Y31" s="171"/>
      <c r="Z31" s="76"/>
      <c r="AA31" s="81"/>
      <c r="AB31" s="76"/>
      <c r="AC31" s="81"/>
    </row>
    <row r="32" spans="1:29" s="74" customFormat="1" ht="22.5" customHeight="1">
      <c r="A32" s="70" t="s">
        <v>139</v>
      </c>
      <c r="B32" s="70"/>
      <c r="C32" s="162">
        <v>0</v>
      </c>
      <c r="D32" s="167"/>
      <c r="E32" s="162">
        <v>0</v>
      </c>
      <c r="F32" s="167"/>
      <c r="G32" s="162">
        <v>0</v>
      </c>
      <c r="H32" s="162"/>
      <c r="I32" s="162">
        <v>0</v>
      </c>
      <c r="J32" s="162"/>
      <c r="K32" s="162">
        <v>0</v>
      </c>
      <c r="L32" s="162"/>
      <c r="M32" s="162">
        <v>0</v>
      </c>
      <c r="N32" s="162"/>
      <c r="O32" s="162">
        <v>7065249</v>
      </c>
      <c r="P32" s="162"/>
      <c r="Q32" s="162">
        <v>0</v>
      </c>
      <c r="R32" s="162"/>
      <c r="S32" s="162">
        <v>0</v>
      </c>
      <c r="T32" s="162"/>
      <c r="U32" s="162">
        <v>0</v>
      </c>
      <c r="V32" s="162"/>
      <c r="W32" s="162">
        <f>SUM(Q32:U32)</f>
        <v>0</v>
      </c>
      <c r="X32" s="162"/>
      <c r="Y32" s="162">
        <f>SUM(C32:O32)+W32</f>
        <v>7065249</v>
      </c>
      <c r="Z32" s="162"/>
      <c r="AA32" s="162">
        <v>2336697</v>
      </c>
      <c r="AB32" s="162"/>
      <c r="AC32" s="162">
        <f>SUM(Y32:AA32)</f>
        <v>9401946</v>
      </c>
    </row>
    <row r="33" spans="1:29" s="74" customFormat="1" ht="22.5" customHeight="1">
      <c r="A33" s="70" t="s">
        <v>140</v>
      </c>
      <c r="B33" s="70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5"/>
      <c r="P33" s="71"/>
      <c r="Q33" s="167"/>
      <c r="R33" s="167"/>
      <c r="S33" s="167"/>
      <c r="T33" s="161"/>
      <c r="U33" s="167"/>
      <c r="V33" s="167"/>
      <c r="W33" s="167"/>
      <c r="X33" s="71"/>
      <c r="Y33" s="162"/>
      <c r="Z33" s="71"/>
      <c r="AA33" s="162"/>
      <c r="AB33" s="71"/>
      <c r="AC33" s="162"/>
    </row>
    <row r="34" spans="1:29" s="74" customFormat="1" ht="22.5" customHeight="1">
      <c r="A34" s="70" t="s">
        <v>262</v>
      </c>
      <c r="B34" s="70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5"/>
      <c r="P34" s="71"/>
      <c r="Q34" s="167"/>
      <c r="R34" s="167"/>
      <c r="S34" s="167"/>
      <c r="T34" s="161"/>
      <c r="U34" s="167"/>
      <c r="V34" s="167"/>
      <c r="W34" s="167"/>
      <c r="X34" s="71"/>
      <c r="Y34" s="162"/>
      <c r="Z34" s="71"/>
      <c r="AA34" s="162"/>
      <c r="AB34" s="71"/>
      <c r="AC34" s="162"/>
    </row>
    <row r="35" spans="1:29" s="74" customFormat="1" ht="22.5" customHeight="1">
      <c r="A35" s="70" t="s">
        <v>263</v>
      </c>
      <c r="B35" s="70"/>
      <c r="C35" s="162">
        <v>0</v>
      </c>
      <c r="D35" s="167"/>
      <c r="E35" s="162">
        <v>0</v>
      </c>
      <c r="F35" s="167"/>
      <c r="G35" s="162">
        <v>0</v>
      </c>
      <c r="H35" s="162"/>
      <c r="I35" s="162">
        <v>0</v>
      </c>
      <c r="J35" s="167"/>
      <c r="K35" s="162">
        <v>0</v>
      </c>
      <c r="L35" s="167"/>
      <c r="M35" s="162">
        <v>0</v>
      </c>
      <c r="N35" s="167"/>
      <c r="O35" s="165">
        <v>-804768</v>
      </c>
      <c r="P35" s="71"/>
      <c r="Q35" s="162">
        <v>0</v>
      </c>
      <c r="R35" s="162"/>
      <c r="S35" s="162">
        <v>0</v>
      </c>
      <c r="T35" s="162"/>
      <c r="U35" s="162">
        <v>0</v>
      </c>
      <c r="V35" s="162"/>
      <c r="W35" s="162">
        <f>SUM(Q35:U35)</f>
        <v>0</v>
      </c>
      <c r="X35" s="71"/>
      <c r="Y35" s="162">
        <f>SUM(C35:O35)+W35</f>
        <v>-804768</v>
      </c>
      <c r="Z35" s="71"/>
      <c r="AA35" s="162">
        <v>1249</v>
      </c>
      <c r="AB35" s="71"/>
      <c r="AC35" s="162">
        <f>SUM(Y35:AA35)</f>
        <v>-803519</v>
      </c>
    </row>
    <row r="36" spans="1:29" s="74" customFormat="1" ht="22.5" customHeight="1">
      <c r="A36" s="70" t="s">
        <v>193</v>
      </c>
      <c r="B36" s="70"/>
      <c r="C36" s="168">
        <v>0</v>
      </c>
      <c r="D36" s="167"/>
      <c r="E36" s="168">
        <v>0</v>
      </c>
      <c r="F36" s="167"/>
      <c r="G36" s="168">
        <v>0</v>
      </c>
      <c r="H36" s="162"/>
      <c r="I36" s="168">
        <v>0</v>
      </c>
      <c r="J36" s="167"/>
      <c r="K36" s="168">
        <v>0</v>
      </c>
      <c r="L36" s="167"/>
      <c r="M36" s="168">
        <v>0</v>
      </c>
      <c r="N36" s="167"/>
      <c r="O36" s="168">
        <v>0</v>
      </c>
      <c r="P36" s="167"/>
      <c r="Q36" s="168">
        <v>0</v>
      </c>
      <c r="R36" s="167"/>
      <c r="S36" s="177">
        <v>-492529</v>
      </c>
      <c r="T36" s="134"/>
      <c r="U36" s="177">
        <v>5330666</v>
      </c>
      <c r="V36" s="71"/>
      <c r="W36" s="168">
        <f>SUM(Q36:U36)</f>
        <v>4838137</v>
      </c>
      <c r="X36" s="71"/>
      <c r="Y36" s="168">
        <f>SUM(C36:O36)+W36</f>
        <v>4838137</v>
      </c>
      <c r="Z36" s="71"/>
      <c r="AA36" s="178">
        <v>1257977</v>
      </c>
      <c r="AB36" s="71"/>
      <c r="AC36" s="168">
        <f>SUM(Y36:AA36)</f>
        <v>6096114</v>
      </c>
    </row>
    <row r="37" spans="1:29" s="4" customFormat="1" ht="22.5" customHeight="1">
      <c r="A37" s="78" t="s">
        <v>152</v>
      </c>
      <c r="B37" s="78"/>
      <c r="C37" s="176">
        <f>SUM(C31:C36)</f>
        <v>0</v>
      </c>
      <c r="D37" s="171"/>
      <c r="E37" s="176">
        <f>SUM(E31:E36)</f>
        <v>0</v>
      </c>
      <c r="F37" s="171"/>
      <c r="G37" s="176">
        <f>SUM(G31:G36)</f>
        <v>0</v>
      </c>
      <c r="H37" s="176"/>
      <c r="I37" s="176">
        <f>SUM(I31:I36)</f>
        <v>0</v>
      </c>
      <c r="J37" s="171"/>
      <c r="K37" s="176">
        <f>SUM(K31:K36)</f>
        <v>0</v>
      </c>
      <c r="L37" s="171"/>
      <c r="M37" s="176">
        <f>SUM(M31:M36)</f>
        <v>0</v>
      </c>
      <c r="N37" s="171"/>
      <c r="O37" s="176">
        <f>SUM(O31:O36)</f>
        <v>6260481</v>
      </c>
      <c r="P37" s="79"/>
      <c r="Q37" s="176">
        <f>SUM(Q31:Q36)</f>
        <v>0</v>
      </c>
      <c r="R37" s="171"/>
      <c r="S37" s="176">
        <f>SUM(S31:S36)</f>
        <v>-492529</v>
      </c>
      <c r="T37" s="87"/>
      <c r="U37" s="176">
        <f>SUM(U31:U36)</f>
        <v>5330666</v>
      </c>
      <c r="V37" s="79"/>
      <c r="W37" s="176">
        <f>SUM(W31:W36)</f>
        <v>4838137</v>
      </c>
      <c r="X37" s="79"/>
      <c r="Y37" s="176">
        <f>SUM(C37:O37)+W37</f>
        <v>11098618</v>
      </c>
      <c r="Z37" s="79"/>
      <c r="AA37" s="176">
        <f>SUM(AA31:AA36)</f>
        <v>3595923</v>
      </c>
      <c r="AB37" s="79"/>
      <c r="AC37" s="176">
        <f>SUM(AC31:AC36)</f>
        <v>14694541</v>
      </c>
    </row>
    <row r="38" spans="1:29" s="74" customFormat="1" ht="22.5" customHeight="1">
      <c r="A38" s="70" t="s">
        <v>154</v>
      </c>
      <c r="B38" s="70"/>
      <c r="C38" s="179">
        <v>0</v>
      </c>
      <c r="D38" s="167"/>
      <c r="E38" s="179">
        <v>0</v>
      </c>
      <c r="F38" s="167"/>
      <c r="G38" s="179">
        <v>0</v>
      </c>
      <c r="H38" s="162"/>
      <c r="I38" s="179">
        <v>0</v>
      </c>
      <c r="J38" s="167"/>
      <c r="K38" s="179">
        <v>0</v>
      </c>
      <c r="L38" s="167"/>
      <c r="M38" s="179">
        <v>0</v>
      </c>
      <c r="N38" s="167"/>
      <c r="O38" s="179">
        <v>3008</v>
      </c>
      <c r="P38" s="88"/>
      <c r="Q38" s="179">
        <f>-O38</f>
        <v>-3008</v>
      </c>
      <c r="R38" s="167"/>
      <c r="S38" s="179">
        <v>0</v>
      </c>
      <c r="T38" s="125"/>
      <c r="U38" s="179">
        <v>0</v>
      </c>
      <c r="V38" s="88"/>
      <c r="W38" s="179">
        <f>SUM(Q38:U38)</f>
        <v>-3008</v>
      </c>
      <c r="X38" s="88"/>
      <c r="Y38" s="179">
        <f>SUM(C38:O38)+W38</f>
        <v>0</v>
      </c>
      <c r="Z38" s="88"/>
      <c r="AA38" s="179">
        <v>0</v>
      </c>
      <c r="AB38" s="88"/>
      <c r="AC38" s="179">
        <f>SUM(Y38:AA38)</f>
        <v>0</v>
      </c>
    </row>
    <row r="39" spans="1:29" s="68" customFormat="1" ht="21.75" customHeight="1" thickBot="1">
      <c r="A39" s="121" t="s">
        <v>206</v>
      </c>
      <c r="B39" s="121"/>
      <c r="C39" s="80">
        <f>C13+C37+C30+C38</f>
        <v>7742942</v>
      </c>
      <c r="D39" s="86"/>
      <c r="E39" s="80">
        <f>E13+E37+E30+E38</f>
        <v>-1135146</v>
      </c>
      <c r="F39" s="86"/>
      <c r="G39" s="80">
        <f>G13+G37+G30+G38</f>
        <v>36462883</v>
      </c>
      <c r="H39" s="86"/>
      <c r="I39" s="80">
        <f>I13+I37+I30+I38</f>
        <v>3470021</v>
      </c>
      <c r="J39" s="86"/>
      <c r="K39" s="80">
        <f>K13+K37+K30+K38</f>
        <v>-68794</v>
      </c>
      <c r="L39" s="86"/>
      <c r="M39" s="80">
        <f>M13+M37+M30+M38</f>
        <v>820666</v>
      </c>
      <c r="N39" s="86"/>
      <c r="O39" s="80">
        <f>O13+O37+O30+O38</f>
        <v>53492657</v>
      </c>
      <c r="P39" s="86"/>
      <c r="Q39" s="80">
        <f>Q13+Q37+Q30+Q38</f>
        <v>7852420</v>
      </c>
      <c r="R39" s="86"/>
      <c r="S39" s="80">
        <f>S13+S37+S30+S38</f>
        <v>284698</v>
      </c>
      <c r="T39" s="86"/>
      <c r="U39" s="80">
        <f>U13+U37+U30+U38</f>
        <v>872253</v>
      </c>
      <c r="V39" s="86"/>
      <c r="W39" s="80">
        <f>W13+W37+W30+W38</f>
        <v>9009371</v>
      </c>
      <c r="X39" s="86"/>
      <c r="Y39" s="80">
        <f>Y13+Y37+Y30</f>
        <v>109794600</v>
      </c>
      <c r="Z39" s="86"/>
      <c r="AA39" s="80">
        <f>AA13+AA37+AA30+AA38</f>
        <v>19777970</v>
      </c>
      <c r="AB39" s="86"/>
      <c r="AC39" s="80">
        <f>AC13+AC37+AC30+AC38</f>
        <v>129572570</v>
      </c>
    </row>
    <row r="40" ht="21" customHeight="1" thickTop="1"/>
  </sheetData>
  <sheetProtection/>
  <mergeCells count="2">
    <mergeCell ref="C4:AC4"/>
    <mergeCell ref="Q5:W5"/>
  </mergeCells>
  <printOptions/>
  <pageMargins left="0.7" right="0.4" top="0.35" bottom="0.9" header="0.29" footer="0.5"/>
  <pageSetup firstPageNumber="10" useFirstPageNumber="1" fitToHeight="1" fitToWidth="1" horizontalDpi="600" verticalDpi="600" orientation="landscape" paperSize="9" scale="60" r:id="rId1"/>
  <headerFooter alignWithMargins="0">
    <oddFooter>&amp;Lหมายเหตุประกอบงบการเงินเป็นส่วนหนึ่งของงบการเงินนี้
&amp;C&amp;P</oddFooter>
  </headerFooter>
  <ignoredErrors>
    <ignoredError sqref="W37 AC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C41"/>
  <sheetViews>
    <sheetView zoomScaleSheetLayoutView="80" zoomScalePageLayoutView="0" workbookViewId="0" topLeftCell="A1">
      <selection activeCell="U26" sqref="U26"/>
    </sheetView>
  </sheetViews>
  <sheetFormatPr defaultColWidth="9.140625" defaultRowHeight="21" customHeight="1"/>
  <cols>
    <col min="1" max="1" width="34.8515625" style="54" customWidth="1"/>
    <col min="2" max="2" width="0.85546875" style="54" customWidth="1"/>
    <col min="3" max="3" width="13.7109375" style="54" customWidth="1"/>
    <col min="4" max="4" width="0.71875" style="54" customWidth="1"/>
    <col min="5" max="5" width="13.7109375" style="54" customWidth="1"/>
    <col min="6" max="6" width="0.71875" style="54" customWidth="1"/>
    <col min="7" max="7" width="13.7109375" style="54" customWidth="1"/>
    <col min="8" max="8" width="0.9921875" style="54" customWidth="1"/>
    <col min="9" max="9" width="13.7109375" style="54" customWidth="1"/>
    <col min="10" max="10" width="0.85546875" style="54" customWidth="1"/>
    <col min="11" max="11" width="13.7109375" style="54" customWidth="1"/>
    <col min="12" max="12" width="0.85546875" style="54" customWidth="1"/>
    <col min="13" max="13" width="13.7109375" style="54" customWidth="1"/>
    <col min="14" max="14" width="0.85546875" style="54" customWidth="1"/>
    <col min="15" max="15" width="13.7109375" style="54" customWidth="1"/>
    <col min="16" max="16" width="0.85546875" style="54" customWidth="1"/>
    <col min="17" max="17" width="13.7109375" style="54" customWidth="1"/>
    <col min="18" max="18" width="0.71875" style="54" customWidth="1"/>
    <col min="19" max="19" width="13.7109375" style="54" customWidth="1"/>
    <col min="20" max="20" width="0.71875" style="54" customWidth="1"/>
    <col min="21" max="21" width="13.7109375" style="54" customWidth="1"/>
    <col min="22" max="22" width="0.5625" style="54" customWidth="1"/>
    <col min="23" max="23" width="13.7109375" style="54" customWidth="1"/>
    <col min="24" max="24" width="0.71875" style="54" customWidth="1"/>
    <col min="25" max="25" width="13.7109375" style="54" customWidth="1"/>
    <col min="26" max="26" width="0.5625" style="54" customWidth="1"/>
    <col min="27" max="27" width="13.7109375" style="54" customWidth="1"/>
    <col min="28" max="28" width="0.5625" style="54" customWidth="1"/>
    <col min="29" max="29" width="13.7109375" style="54" customWidth="1"/>
    <col min="30" max="16384" width="9.00390625" style="54" customWidth="1"/>
  </cols>
  <sheetData>
    <row r="1" spans="1:28" ht="24.75" customHeight="1">
      <c r="A1" s="51" t="s">
        <v>45</v>
      </c>
      <c r="B1" s="51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2"/>
      <c r="R1" s="53"/>
      <c r="S1" s="52"/>
      <c r="T1" s="53"/>
      <c r="U1" s="52"/>
      <c r="V1" s="52"/>
      <c r="W1" s="52"/>
      <c r="X1" s="52"/>
      <c r="Y1" s="53"/>
      <c r="Z1" s="53"/>
      <c r="AA1" s="52"/>
      <c r="AB1" s="53"/>
    </row>
    <row r="2" spans="1:28" ht="24.75" customHeight="1">
      <c r="A2" s="51" t="s">
        <v>121</v>
      </c>
      <c r="B2" s="51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2"/>
      <c r="R2" s="53"/>
      <c r="S2" s="52"/>
      <c r="T2" s="53"/>
      <c r="U2" s="52"/>
      <c r="V2" s="52"/>
      <c r="W2" s="52"/>
      <c r="X2" s="52"/>
      <c r="Y2" s="53"/>
      <c r="Z2" s="53"/>
      <c r="AA2" s="52"/>
      <c r="AB2" s="53"/>
    </row>
    <row r="3" spans="1:29" ht="24.75" customHeight="1">
      <c r="A3" s="51"/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8" t="s">
        <v>110</v>
      </c>
    </row>
    <row r="4" spans="1:29" ht="23.25" customHeight="1">
      <c r="A4" s="51"/>
      <c r="B4" s="51"/>
      <c r="C4" s="208" t="s">
        <v>46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</row>
    <row r="5" spans="1:29" ht="21.75" customHeight="1">
      <c r="A5" s="157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209" t="s">
        <v>120</v>
      </c>
      <c r="R5" s="209"/>
      <c r="S5" s="209"/>
      <c r="T5" s="209"/>
      <c r="U5" s="209"/>
      <c r="V5" s="209"/>
      <c r="W5" s="209"/>
      <c r="X5" s="158"/>
      <c r="Y5" s="158"/>
      <c r="Z5" s="158"/>
      <c r="AA5" s="158"/>
      <c r="AB5" s="158"/>
      <c r="AC5" s="158"/>
    </row>
    <row r="6" spans="1:29" ht="21.75" customHeight="1">
      <c r="A6" s="157"/>
      <c r="B6" s="157"/>
      <c r="C6" s="158"/>
      <c r="D6" s="158"/>
      <c r="E6" s="158"/>
      <c r="F6" s="158"/>
      <c r="G6" s="158"/>
      <c r="H6" s="158"/>
      <c r="I6" s="158"/>
      <c r="J6" s="158"/>
      <c r="K6" s="60" t="s">
        <v>239</v>
      </c>
      <c r="L6" s="158"/>
      <c r="M6" s="158"/>
      <c r="N6" s="158"/>
      <c r="O6" s="158"/>
      <c r="P6" s="158"/>
      <c r="Q6" s="120"/>
      <c r="R6" s="120"/>
      <c r="S6" s="120"/>
      <c r="T6" s="120"/>
      <c r="U6" s="120"/>
      <c r="V6" s="120"/>
      <c r="W6" s="120"/>
      <c r="X6" s="158"/>
      <c r="Y6" s="158"/>
      <c r="Z6" s="158"/>
      <c r="AA6" s="158"/>
      <c r="AB6" s="158"/>
      <c r="AC6" s="158"/>
    </row>
    <row r="7" spans="1:29" ht="21.75" customHeight="1">
      <c r="A7" s="159"/>
      <c r="B7" s="159"/>
      <c r="C7" s="59"/>
      <c r="D7" s="3"/>
      <c r="E7" s="3"/>
      <c r="F7" s="3"/>
      <c r="G7" s="60"/>
      <c r="H7" s="60"/>
      <c r="I7" s="60"/>
      <c r="J7" s="60"/>
      <c r="K7" s="60" t="s">
        <v>40</v>
      </c>
      <c r="L7" s="60"/>
      <c r="M7" s="60"/>
      <c r="N7" s="60"/>
      <c r="O7" s="60"/>
      <c r="P7" s="60"/>
      <c r="Q7" s="24"/>
      <c r="R7" s="60"/>
      <c r="S7" s="60" t="s">
        <v>40</v>
      </c>
      <c r="T7" s="60"/>
      <c r="U7" s="60"/>
      <c r="V7" s="60"/>
      <c r="W7" s="59" t="s">
        <v>122</v>
      </c>
      <c r="X7" s="61"/>
      <c r="Y7" s="23"/>
      <c r="Z7" s="60"/>
      <c r="AA7" s="60" t="s">
        <v>25</v>
      </c>
      <c r="AB7" s="24"/>
      <c r="AC7" s="22"/>
    </row>
    <row r="8" spans="1:29" ht="21.75" customHeight="1">
      <c r="A8" s="159"/>
      <c r="B8" s="159"/>
      <c r="C8" s="59" t="s">
        <v>17</v>
      </c>
      <c r="D8" s="3"/>
      <c r="E8" s="3"/>
      <c r="F8" s="3"/>
      <c r="G8" s="60"/>
      <c r="H8" s="60"/>
      <c r="I8" s="60"/>
      <c r="J8" s="60"/>
      <c r="K8" s="60" t="s">
        <v>240</v>
      </c>
      <c r="L8" s="60"/>
      <c r="M8" s="60"/>
      <c r="N8" s="60"/>
      <c r="O8" s="1" t="s">
        <v>51</v>
      </c>
      <c r="P8" s="60"/>
      <c r="Q8" s="24" t="s">
        <v>81</v>
      </c>
      <c r="R8" s="60"/>
      <c r="S8" s="24" t="s">
        <v>82</v>
      </c>
      <c r="T8" s="60"/>
      <c r="U8" s="60" t="s">
        <v>81</v>
      </c>
      <c r="V8" s="60"/>
      <c r="W8" s="59" t="s">
        <v>123</v>
      </c>
      <c r="X8" s="61"/>
      <c r="Y8" s="23" t="s">
        <v>69</v>
      </c>
      <c r="Z8" s="60"/>
      <c r="AA8" s="60" t="s">
        <v>124</v>
      </c>
      <c r="AB8" s="24"/>
      <c r="AC8" s="22"/>
    </row>
    <row r="9" spans="1:29" ht="21.75" customHeight="1">
      <c r="A9" s="159"/>
      <c r="B9" s="159"/>
      <c r="C9" s="62" t="s">
        <v>59</v>
      </c>
      <c r="D9" s="60"/>
      <c r="E9" s="60" t="s">
        <v>73</v>
      </c>
      <c r="F9" s="60"/>
      <c r="G9" s="60" t="s">
        <v>24</v>
      </c>
      <c r="H9" s="60"/>
      <c r="I9" s="60"/>
      <c r="J9" s="60"/>
      <c r="K9" s="60" t="s">
        <v>241</v>
      </c>
      <c r="L9" s="60"/>
      <c r="M9" s="60" t="s">
        <v>84</v>
      </c>
      <c r="N9" s="60"/>
      <c r="O9" s="60" t="s">
        <v>33</v>
      </c>
      <c r="P9" s="60"/>
      <c r="Q9" s="24" t="s">
        <v>54</v>
      </c>
      <c r="R9" s="60"/>
      <c r="S9" s="24" t="s">
        <v>83</v>
      </c>
      <c r="T9" s="60"/>
      <c r="U9" s="60" t="s">
        <v>39</v>
      </c>
      <c r="V9" s="60"/>
      <c r="W9" s="60" t="s">
        <v>125</v>
      </c>
      <c r="X9" s="60"/>
      <c r="Y9" s="24" t="s">
        <v>26</v>
      </c>
      <c r="Z9" s="60"/>
      <c r="AA9" s="60" t="s">
        <v>126</v>
      </c>
      <c r="AB9" s="24"/>
      <c r="AC9" s="60" t="s">
        <v>69</v>
      </c>
    </row>
    <row r="10" spans="1:29" ht="21.75" customHeight="1">
      <c r="A10" s="160"/>
      <c r="B10" s="129"/>
      <c r="C10" s="63" t="s">
        <v>127</v>
      </c>
      <c r="D10" s="60"/>
      <c r="E10" s="64" t="s">
        <v>128</v>
      </c>
      <c r="F10" s="60"/>
      <c r="G10" s="64" t="s">
        <v>80</v>
      </c>
      <c r="H10" s="60"/>
      <c r="I10" s="33" t="s">
        <v>158</v>
      </c>
      <c r="J10" s="60"/>
      <c r="K10" s="64" t="s">
        <v>303</v>
      </c>
      <c r="L10" s="60"/>
      <c r="M10" s="64" t="s">
        <v>71</v>
      </c>
      <c r="N10" s="60"/>
      <c r="O10" s="64" t="s">
        <v>55</v>
      </c>
      <c r="P10" s="60"/>
      <c r="Q10" s="25" t="s">
        <v>0</v>
      </c>
      <c r="R10" s="60"/>
      <c r="S10" s="33" t="s">
        <v>117</v>
      </c>
      <c r="T10" s="60"/>
      <c r="U10" s="64" t="s">
        <v>129</v>
      </c>
      <c r="V10" s="60"/>
      <c r="W10" s="64" t="s">
        <v>16</v>
      </c>
      <c r="X10" s="60"/>
      <c r="Y10" s="25" t="s">
        <v>85</v>
      </c>
      <c r="Z10" s="60"/>
      <c r="AA10" s="64" t="s">
        <v>130</v>
      </c>
      <c r="AB10" s="24"/>
      <c r="AC10" s="64" t="s">
        <v>26</v>
      </c>
    </row>
    <row r="11" spans="1:29" ht="3.75" customHeight="1">
      <c r="A11" s="160"/>
      <c r="B11" s="160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93"/>
      <c r="R11" s="193"/>
      <c r="S11" s="193"/>
      <c r="T11" s="193"/>
      <c r="U11" s="193"/>
      <c r="V11" s="193"/>
      <c r="W11" s="193"/>
      <c r="X11" s="129"/>
      <c r="Y11" s="129"/>
      <c r="Z11" s="129"/>
      <c r="AA11" s="129"/>
      <c r="AB11" s="129"/>
      <c r="AC11" s="129"/>
    </row>
    <row r="12" spans="1:2" ht="23.25" customHeight="1">
      <c r="A12" s="121" t="s">
        <v>271</v>
      </c>
      <c r="B12" s="121"/>
    </row>
    <row r="13" spans="1:29" s="68" customFormat="1" ht="23.25" customHeight="1">
      <c r="A13" s="121" t="s">
        <v>272</v>
      </c>
      <c r="B13" s="121"/>
      <c r="C13" s="28">
        <v>7742942</v>
      </c>
      <c r="D13" s="28"/>
      <c r="E13" s="28">
        <v>-1135146</v>
      </c>
      <c r="F13" s="28"/>
      <c r="G13" s="28">
        <v>36462883</v>
      </c>
      <c r="H13" s="28"/>
      <c r="I13" s="176">
        <v>3470021</v>
      </c>
      <c r="J13" s="28"/>
      <c r="K13" s="176">
        <f>'CH 10'!K39</f>
        <v>-68794</v>
      </c>
      <c r="L13" s="28"/>
      <c r="M13" s="28">
        <v>820666</v>
      </c>
      <c r="N13" s="28"/>
      <c r="O13" s="28">
        <v>53492657</v>
      </c>
      <c r="P13" s="28"/>
      <c r="Q13" s="28">
        <v>7852420</v>
      </c>
      <c r="R13" s="28"/>
      <c r="S13" s="28">
        <v>284698</v>
      </c>
      <c r="T13" s="28"/>
      <c r="U13" s="28">
        <v>872253</v>
      </c>
      <c r="V13" s="28"/>
      <c r="W13" s="28">
        <f>SUM(Q13:U13)</f>
        <v>9009371</v>
      </c>
      <c r="X13" s="28"/>
      <c r="Y13" s="28">
        <f>SUM(C13:U13)</f>
        <v>109794600</v>
      </c>
      <c r="Z13" s="28"/>
      <c r="AA13" s="28">
        <v>19777970</v>
      </c>
      <c r="AC13" s="28">
        <f>Y13+AA13</f>
        <v>129572570</v>
      </c>
    </row>
    <row r="14" spans="1:29" s="68" customFormat="1" ht="18.75" customHeight="1">
      <c r="A14" s="68" t="s">
        <v>141</v>
      </c>
      <c r="B14" s="121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66"/>
      <c r="Z14" s="28"/>
      <c r="AA14" s="28"/>
      <c r="AB14" s="28"/>
      <c r="AC14" s="28"/>
    </row>
    <row r="15" spans="1:29" s="68" customFormat="1" ht="18.75" customHeight="1">
      <c r="A15" s="68" t="s">
        <v>133</v>
      </c>
      <c r="B15" s="12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66"/>
      <c r="Z15" s="28"/>
      <c r="AA15" s="28"/>
      <c r="AB15" s="28"/>
      <c r="AC15" s="28"/>
    </row>
    <row r="16" spans="1:29" s="68" customFormat="1" ht="18" customHeight="1">
      <c r="A16" s="164" t="s">
        <v>159</v>
      </c>
      <c r="B16" s="121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66"/>
      <c r="Z16" s="28"/>
      <c r="AA16" s="28"/>
      <c r="AB16" s="28"/>
      <c r="AC16" s="28"/>
    </row>
    <row r="17" spans="1:29" s="68" customFormat="1" ht="18.75" customHeight="1">
      <c r="A17" s="164" t="s">
        <v>160</v>
      </c>
      <c r="B17" s="121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176"/>
      <c r="R17" s="28"/>
      <c r="S17" s="28"/>
      <c r="T17" s="28"/>
      <c r="U17" s="28"/>
      <c r="V17" s="28"/>
      <c r="W17" s="28"/>
      <c r="X17" s="28"/>
      <c r="Y17" s="66"/>
      <c r="Z17" s="28"/>
      <c r="AA17" s="28"/>
      <c r="AB17" s="28"/>
      <c r="AC17" s="28"/>
    </row>
    <row r="18" spans="1:29" s="74" customFormat="1" ht="18.75" customHeight="1">
      <c r="A18" s="70" t="s">
        <v>238</v>
      </c>
      <c r="B18" s="70"/>
      <c r="C18" s="168">
        <v>0</v>
      </c>
      <c r="D18" s="166"/>
      <c r="E18" s="168">
        <v>0</v>
      </c>
      <c r="F18" s="167"/>
      <c r="G18" s="168">
        <v>0</v>
      </c>
      <c r="H18" s="162"/>
      <c r="I18" s="168">
        <v>0</v>
      </c>
      <c r="J18" s="166"/>
      <c r="K18" s="168">
        <v>0</v>
      </c>
      <c r="L18" s="167"/>
      <c r="M18" s="168">
        <v>0</v>
      </c>
      <c r="N18" s="167"/>
      <c r="O18" s="168">
        <v>-4063466</v>
      </c>
      <c r="P18" s="166"/>
      <c r="Q18" s="168">
        <v>0</v>
      </c>
      <c r="R18" s="166"/>
      <c r="S18" s="168">
        <v>0</v>
      </c>
      <c r="T18" s="161"/>
      <c r="U18" s="168">
        <v>0</v>
      </c>
      <c r="V18" s="166"/>
      <c r="W18" s="162">
        <f>SUM(Q18:V18)</f>
        <v>0</v>
      </c>
      <c r="X18" s="167"/>
      <c r="Y18" s="162">
        <f>SUM(C18:O18)+W18</f>
        <v>-4063466</v>
      </c>
      <c r="Z18" s="84"/>
      <c r="AA18" s="165">
        <v>-2312845</v>
      </c>
      <c r="AB18" s="84"/>
      <c r="AC18" s="162">
        <f>SUM(Y18:AA18)</f>
        <v>-6376311</v>
      </c>
    </row>
    <row r="19" spans="1:29" s="4" customFormat="1" ht="18.75" customHeight="1">
      <c r="A19" s="164" t="s">
        <v>161</v>
      </c>
      <c r="B19" s="78"/>
      <c r="C19" s="169"/>
      <c r="D19" s="170"/>
      <c r="E19" s="169"/>
      <c r="F19" s="171"/>
      <c r="G19" s="169"/>
      <c r="H19" s="171"/>
      <c r="I19" s="169"/>
      <c r="J19" s="170"/>
      <c r="K19" s="169"/>
      <c r="L19" s="171"/>
      <c r="M19" s="169"/>
      <c r="N19" s="171"/>
      <c r="O19" s="169"/>
      <c r="P19" s="170"/>
      <c r="Q19" s="169"/>
      <c r="R19" s="170"/>
      <c r="S19" s="169"/>
      <c r="T19" s="163"/>
      <c r="U19" s="169"/>
      <c r="V19" s="170"/>
      <c r="W19" s="169"/>
      <c r="X19" s="171"/>
      <c r="Y19" s="169"/>
      <c r="Z19" s="85"/>
      <c r="AA19" s="172"/>
      <c r="AB19" s="85"/>
      <c r="AC19" s="173"/>
    </row>
    <row r="20" spans="1:29" s="4" customFormat="1" ht="18.75" customHeight="1">
      <c r="A20" s="164" t="s">
        <v>160</v>
      </c>
      <c r="B20" s="78"/>
      <c r="C20" s="174">
        <f>SUM(C18:C19)</f>
        <v>0</v>
      </c>
      <c r="D20" s="170"/>
      <c r="E20" s="174">
        <f>SUM(E18:E19)</f>
        <v>0</v>
      </c>
      <c r="F20" s="171"/>
      <c r="G20" s="174">
        <f>SUM(G18:G19)</f>
        <v>0</v>
      </c>
      <c r="H20" s="176"/>
      <c r="I20" s="174">
        <f>SUM(I18:I19)</f>
        <v>0</v>
      </c>
      <c r="J20" s="170"/>
      <c r="K20" s="174">
        <f>SUM(K18:K19)</f>
        <v>0</v>
      </c>
      <c r="L20" s="171"/>
      <c r="M20" s="174">
        <f>SUM(M18:M19)</f>
        <v>0</v>
      </c>
      <c r="N20" s="171"/>
      <c r="O20" s="174">
        <f>SUM(O18:O19)</f>
        <v>-4063466</v>
      </c>
      <c r="P20" s="170"/>
      <c r="Q20" s="174">
        <f>SUM(Q18:Q19)</f>
        <v>0</v>
      </c>
      <c r="R20" s="170"/>
      <c r="S20" s="174">
        <f>SUM(S18:S19)</f>
        <v>0</v>
      </c>
      <c r="T20" s="163"/>
      <c r="U20" s="174">
        <f>SUM(U18:U19)</f>
        <v>0</v>
      </c>
      <c r="V20" s="170"/>
      <c r="W20" s="174">
        <f>SUM(W18:W19)</f>
        <v>0</v>
      </c>
      <c r="X20" s="171"/>
      <c r="Y20" s="174">
        <f>SUM(Y18:Y19)</f>
        <v>-4063466</v>
      </c>
      <c r="Z20" s="85"/>
      <c r="AA20" s="174">
        <f>SUM(AA18:AA19)</f>
        <v>-2312845</v>
      </c>
      <c r="AB20" s="85"/>
      <c r="AC20" s="174">
        <f>SUM(AC18:AC19)</f>
        <v>-6376311</v>
      </c>
    </row>
    <row r="21" spans="1:29" s="4" customFormat="1" ht="18.75" customHeight="1">
      <c r="A21" s="122" t="s">
        <v>136</v>
      </c>
      <c r="B21" s="78"/>
      <c r="C21" s="171"/>
      <c r="D21" s="170"/>
      <c r="E21" s="171"/>
      <c r="F21" s="171"/>
      <c r="G21" s="171"/>
      <c r="H21" s="171"/>
      <c r="I21" s="171"/>
      <c r="J21" s="170"/>
      <c r="K21" s="171"/>
      <c r="L21" s="171"/>
      <c r="M21" s="171"/>
      <c r="N21" s="171"/>
      <c r="O21" s="171"/>
      <c r="P21" s="170"/>
      <c r="Q21" s="171"/>
      <c r="R21" s="170"/>
      <c r="S21" s="171"/>
      <c r="T21" s="163"/>
      <c r="U21" s="171"/>
      <c r="V21" s="170"/>
      <c r="W21" s="171"/>
      <c r="X21" s="171"/>
      <c r="Y21" s="171"/>
      <c r="Z21" s="85"/>
      <c r="AA21" s="175"/>
      <c r="AB21" s="85"/>
      <c r="AC21" s="81"/>
    </row>
    <row r="22" spans="1:29" s="4" customFormat="1" ht="21" customHeight="1">
      <c r="A22" s="122" t="s">
        <v>304</v>
      </c>
      <c r="B22" s="78"/>
      <c r="C22" s="171"/>
      <c r="D22" s="170"/>
      <c r="E22" s="171"/>
      <c r="F22" s="171"/>
      <c r="G22" s="171"/>
      <c r="H22" s="171"/>
      <c r="I22" s="171"/>
      <c r="J22" s="170"/>
      <c r="K22" s="171"/>
      <c r="L22" s="171"/>
      <c r="M22" s="171"/>
      <c r="N22" s="171"/>
      <c r="O22" s="171"/>
      <c r="P22" s="170"/>
      <c r="Q22" s="171"/>
      <c r="R22" s="170"/>
      <c r="S22" s="171"/>
      <c r="T22" s="163"/>
      <c r="U22" s="171"/>
      <c r="V22" s="170"/>
      <c r="W22" s="171"/>
      <c r="X22" s="171"/>
      <c r="Y22" s="171"/>
      <c r="Z22" s="85"/>
      <c r="AA22" s="175"/>
      <c r="AB22" s="85"/>
      <c r="AC22" s="81"/>
    </row>
    <row r="23" spans="1:29" s="4" customFormat="1" ht="21" customHeight="1">
      <c r="A23" s="70" t="s">
        <v>260</v>
      </c>
      <c r="B23" s="78"/>
      <c r="C23" s="171"/>
      <c r="D23" s="170"/>
      <c r="E23" s="171"/>
      <c r="F23" s="171"/>
      <c r="G23" s="171"/>
      <c r="H23" s="171"/>
      <c r="I23" s="171"/>
      <c r="J23" s="170"/>
      <c r="K23" s="171"/>
      <c r="L23" s="171"/>
      <c r="M23" s="171"/>
      <c r="N23" s="171"/>
      <c r="O23" s="171"/>
      <c r="P23" s="170"/>
      <c r="Q23" s="171"/>
      <c r="R23" s="170"/>
      <c r="S23" s="171"/>
      <c r="T23" s="163"/>
      <c r="U23" s="171"/>
      <c r="V23" s="170"/>
      <c r="W23" s="171"/>
      <c r="X23" s="171"/>
      <c r="Y23" s="171"/>
      <c r="Z23" s="85"/>
      <c r="AA23" s="175"/>
      <c r="AB23" s="85"/>
      <c r="AC23" s="81"/>
    </row>
    <row r="24" spans="1:29" s="4" customFormat="1" ht="21" customHeight="1">
      <c r="A24" s="70" t="s">
        <v>232</v>
      </c>
      <c r="B24" s="78"/>
      <c r="C24" s="162">
        <v>0</v>
      </c>
      <c r="D24" s="167"/>
      <c r="E24" s="162">
        <v>0</v>
      </c>
      <c r="F24" s="167"/>
      <c r="G24" s="162">
        <v>0</v>
      </c>
      <c r="H24" s="162"/>
      <c r="I24" s="162">
        <v>0</v>
      </c>
      <c r="J24" s="162"/>
      <c r="K24" s="162">
        <v>0</v>
      </c>
      <c r="L24" s="162"/>
      <c r="M24" s="162">
        <v>0</v>
      </c>
      <c r="N24" s="162"/>
      <c r="O24" s="162">
        <v>0</v>
      </c>
      <c r="P24" s="170"/>
      <c r="Q24" s="162">
        <v>0</v>
      </c>
      <c r="R24" s="162"/>
      <c r="S24" s="162">
        <v>0</v>
      </c>
      <c r="T24" s="162"/>
      <c r="U24" s="162">
        <v>0</v>
      </c>
      <c r="V24" s="162"/>
      <c r="W24" s="162">
        <f>SUM(Q24:U24)</f>
        <v>0</v>
      </c>
      <c r="X24" s="171"/>
      <c r="Y24" s="162">
        <f>SUM(C24:O24)+W24</f>
        <v>0</v>
      </c>
      <c r="Z24" s="85"/>
      <c r="AA24" s="162">
        <v>76454</v>
      </c>
      <c r="AB24" s="85"/>
      <c r="AC24" s="162">
        <f>SUM(Y24:AA24)</f>
        <v>76454</v>
      </c>
    </row>
    <row r="25" spans="1:29" s="4" customFormat="1" ht="21" customHeight="1">
      <c r="A25" s="70" t="s">
        <v>274</v>
      </c>
      <c r="B25" s="78"/>
      <c r="C25" s="162"/>
      <c r="D25" s="167"/>
      <c r="E25" s="162"/>
      <c r="F25" s="167"/>
      <c r="G25" s="162"/>
      <c r="H25" s="162"/>
      <c r="I25" s="162"/>
      <c r="J25" s="162"/>
      <c r="K25" s="162"/>
      <c r="L25" s="162"/>
      <c r="M25" s="162"/>
      <c r="N25" s="162"/>
      <c r="O25" s="162"/>
      <c r="P25" s="170"/>
      <c r="Q25" s="162"/>
      <c r="R25" s="162"/>
      <c r="S25" s="162"/>
      <c r="T25" s="162"/>
      <c r="U25" s="162"/>
      <c r="V25" s="162"/>
      <c r="W25" s="162"/>
      <c r="X25" s="171"/>
      <c r="Y25" s="162"/>
      <c r="Z25" s="85"/>
      <c r="AA25" s="162"/>
      <c r="AB25" s="85"/>
      <c r="AC25" s="162"/>
    </row>
    <row r="26" spans="1:29" s="4" customFormat="1" ht="21" customHeight="1">
      <c r="A26" s="70" t="s">
        <v>275</v>
      </c>
      <c r="B26" s="78"/>
      <c r="C26" s="162">
        <v>0</v>
      </c>
      <c r="D26" s="167"/>
      <c r="E26" s="162">
        <v>0</v>
      </c>
      <c r="F26" s="167"/>
      <c r="G26" s="162">
        <v>0</v>
      </c>
      <c r="H26" s="162"/>
      <c r="I26" s="162">
        <v>0</v>
      </c>
      <c r="J26" s="162"/>
      <c r="K26" s="162">
        <v>4130493</v>
      </c>
      <c r="L26" s="162"/>
      <c r="M26" s="162">
        <v>0</v>
      </c>
      <c r="N26" s="162"/>
      <c r="O26" s="162">
        <v>0</v>
      </c>
      <c r="P26" s="170"/>
      <c r="Q26" s="162">
        <v>0</v>
      </c>
      <c r="R26" s="162"/>
      <c r="S26" s="162">
        <v>0</v>
      </c>
      <c r="T26" s="162"/>
      <c r="U26" s="162">
        <v>-1179796</v>
      </c>
      <c r="V26" s="162"/>
      <c r="W26" s="162">
        <f>SUM(Q26:U26)</f>
        <v>-1179796</v>
      </c>
      <c r="X26" s="171"/>
      <c r="Y26" s="162">
        <f>SUM(C26:O26)+W26</f>
        <v>2950697</v>
      </c>
      <c r="Z26" s="85"/>
      <c r="AA26" s="162">
        <v>24307098</v>
      </c>
      <c r="AB26" s="85"/>
      <c r="AC26" s="162">
        <f>SUM(Y26:AA26)</f>
        <v>27257795</v>
      </c>
    </row>
    <row r="27" spans="1:29" s="4" customFormat="1" ht="21" customHeight="1">
      <c r="A27" s="70" t="s">
        <v>305</v>
      </c>
      <c r="B27" s="78"/>
      <c r="C27" s="162">
        <v>0</v>
      </c>
      <c r="D27" s="167"/>
      <c r="E27" s="162">
        <v>0</v>
      </c>
      <c r="F27" s="167"/>
      <c r="G27" s="162">
        <v>0</v>
      </c>
      <c r="H27" s="162"/>
      <c r="I27" s="162">
        <v>0</v>
      </c>
      <c r="J27" s="162"/>
      <c r="K27" s="162">
        <v>-32048</v>
      </c>
      <c r="L27" s="162"/>
      <c r="M27" s="162">
        <v>0</v>
      </c>
      <c r="N27" s="162"/>
      <c r="O27" s="162">
        <v>0</v>
      </c>
      <c r="P27" s="170"/>
      <c r="Q27" s="162">
        <v>0</v>
      </c>
      <c r="R27" s="162"/>
      <c r="S27" s="162">
        <v>0</v>
      </c>
      <c r="T27" s="162"/>
      <c r="U27" s="162">
        <v>0</v>
      </c>
      <c r="V27" s="162"/>
      <c r="W27" s="162">
        <f>SUM(Q27:U27)</f>
        <v>0</v>
      </c>
      <c r="X27" s="171"/>
      <c r="Y27" s="162">
        <f>SUM(C27:O27)+W27</f>
        <v>-32048</v>
      </c>
      <c r="Z27" s="85"/>
      <c r="AA27" s="162">
        <v>0</v>
      </c>
      <c r="AB27" s="85"/>
      <c r="AC27" s="162">
        <f>SUM(Y27:AA27)</f>
        <v>-32048</v>
      </c>
    </row>
    <row r="28" spans="1:29" s="74" customFormat="1" ht="21" customHeight="1">
      <c r="A28" s="70" t="s">
        <v>242</v>
      </c>
      <c r="B28" s="70"/>
      <c r="C28" s="162">
        <v>0</v>
      </c>
      <c r="D28" s="166"/>
      <c r="E28" s="162">
        <v>0</v>
      </c>
      <c r="F28" s="162"/>
      <c r="G28" s="162">
        <v>0</v>
      </c>
      <c r="H28" s="162"/>
      <c r="I28" s="162">
        <v>0</v>
      </c>
      <c r="J28" s="162"/>
      <c r="K28" s="162">
        <v>13282</v>
      </c>
      <c r="L28" s="162"/>
      <c r="M28" s="162">
        <v>0</v>
      </c>
      <c r="N28" s="162"/>
      <c r="O28" s="162">
        <v>0</v>
      </c>
      <c r="P28" s="162"/>
      <c r="Q28" s="162">
        <v>0</v>
      </c>
      <c r="R28" s="162"/>
      <c r="S28" s="162">
        <v>0</v>
      </c>
      <c r="T28" s="162"/>
      <c r="U28" s="162">
        <v>0</v>
      </c>
      <c r="V28" s="162"/>
      <c r="W28" s="162">
        <f>SUM(Q28:V28)</f>
        <v>0</v>
      </c>
      <c r="X28" s="162"/>
      <c r="Y28" s="162">
        <f>SUM(C28:O28)+W28</f>
        <v>13282</v>
      </c>
      <c r="Z28" s="162"/>
      <c r="AA28" s="162">
        <v>483280</v>
      </c>
      <c r="AB28" s="162"/>
      <c r="AC28" s="162">
        <f>SUM(Y28:AA28)</f>
        <v>496562</v>
      </c>
    </row>
    <row r="29" spans="1:29" s="4" customFormat="1" ht="18.75" customHeight="1">
      <c r="A29" s="123" t="s">
        <v>137</v>
      </c>
      <c r="B29" s="78"/>
      <c r="C29" s="169"/>
      <c r="D29" s="76"/>
      <c r="E29" s="169"/>
      <c r="F29" s="171"/>
      <c r="G29" s="169"/>
      <c r="H29" s="171"/>
      <c r="I29" s="169"/>
      <c r="J29" s="76"/>
      <c r="K29" s="169"/>
      <c r="L29" s="171"/>
      <c r="M29" s="169"/>
      <c r="N29" s="171"/>
      <c r="O29" s="169"/>
      <c r="P29" s="76"/>
      <c r="Q29" s="169"/>
      <c r="R29" s="76"/>
      <c r="S29" s="169"/>
      <c r="T29" s="72"/>
      <c r="U29" s="169"/>
      <c r="V29" s="76"/>
      <c r="W29" s="169"/>
      <c r="X29" s="76"/>
      <c r="Y29" s="169"/>
      <c r="Z29" s="76"/>
      <c r="AA29" s="173"/>
      <c r="AB29" s="76"/>
      <c r="AC29" s="173"/>
    </row>
    <row r="30" spans="1:29" s="4" customFormat="1" ht="20.25" customHeight="1">
      <c r="A30" s="123" t="s">
        <v>304</v>
      </c>
      <c r="B30" s="78"/>
      <c r="C30" s="174">
        <f>SUM(C26:C28)</f>
        <v>0</v>
      </c>
      <c r="D30" s="170"/>
      <c r="E30" s="174">
        <f>SUM(E26:E28)</f>
        <v>0</v>
      </c>
      <c r="F30" s="171"/>
      <c r="G30" s="174">
        <f>SUM(G26:G28)</f>
        <v>0</v>
      </c>
      <c r="H30" s="176"/>
      <c r="I30" s="174">
        <f>SUM(I26:I28)</f>
        <v>0</v>
      </c>
      <c r="J30" s="170"/>
      <c r="K30" s="174">
        <f>SUM(K26:K28)</f>
        <v>4111727</v>
      </c>
      <c r="L30" s="171"/>
      <c r="M30" s="174">
        <f>SUM(M26:M28)</f>
        <v>0</v>
      </c>
      <c r="N30" s="171"/>
      <c r="O30" s="174">
        <f>SUM(O26:O28)</f>
        <v>0</v>
      </c>
      <c r="P30" s="170"/>
      <c r="Q30" s="174">
        <f>SUM(Q26:Q28)</f>
        <v>0</v>
      </c>
      <c r="R30" s="170"/>
      <c r="S30" s="174">
        <f>SUM(S26:S28)</f>
        <v>0</v>
      </c>
      <c r="T30" s="163"/>
      <c r="U30" s="174">
        <f>SUM(U26:U28)</f>
        <v>-1179796</v>
      </c>
      <c r="V30" s="170"/>
      <c r="W30" s="174">
        <f>SUM(Q30:V30)</f>
        <v>-1179796</v>
      </c>
      <c r="X30" s="171"/>
      <c r="Y30" s="174">
        <f>SUM(C30:O30)+W30</f>
        <v>2931931</v>
      </c>
      <c r="Z30" s="85"/>
      <c r="AA30" s="174">
        <f>SUM(AA22:AA28)</f>
        <v>24866832</v>
      </c>
      <c r="AB30" s="85"/>
      <c r="AC30" s="174">
        <f>SUM(Y30:AA30)</f>
        <v>27798763</v>
      </c>
    </row>
    <row r="31" spans="1:29" s="4" customFormat="1" ht="18.75" customHeight="1">
      <c r="A31" s="78" t="s">
        <v>138</v>
      </c>
      <c r="B31" s="78"/>
      <c r="C31" s="171"/>
      <c r="D31" s="76"/>
      <c r="E31" s="171"/>
      <c r="F31" s="171"/>
      <c r="G31" s="171"/>
      <c r="H31" s="171"/>
      <c r="I31" s="171"/>
      <c r="J31" s="76"/>
      <c r="K31" s="171"/>
      <c r="L31" s="171"/>
      <c r="M31" s="171"/>
      <c r="N31" s="171"/>
      <c r="O31" s="171"/>
      <c r="P31" s="76"/>
      <c r="Q31" s="171"/>
      <c r="R31" s="76"/>
      <c r="S31" s="171"/>
      <c r="T31" s="72"/>
      <c r="U31" s="171"/>
      <c r="V31" s="76"/>
      <c r="W31" s="171"/>
      <c r="X31" s="76"/>
      <c r="Y31" s="171"/>
      <c r="Z31" s="76"/>
      <c r="AA31" s="81"/>
      <c r="AB31" s="76"/>
      <c r="AC31" s="81"/>
    </row>
    <row r="32" spans="1:29" s="4" customFormat="1" ht="20.25" customHeight="1">
      <c r="A32" s="78" t="s">
        <v>133</v>
      </c>
      <c r="B32" s="78"/>
      <c r="C32" s="174">
        <f>SUM(C20,C30)</f>
        <v>0</v>
      </c>
      <c r="D32" s="76"/>
      <c r="E32" s="174">
        <f>SUM(E20,E30)</f>
        <v>0</v>
      </c>
      <c r="F32" s="171"/>
      <c r="G32" s="174">
        <f>SUM(G20,G30)</f>
        <v>0</v>
      </c>
      <c r="H32" s="176"/>
      <c r="I32" s="174">
        <f>SUM(I20,I30)</f>
        <v>0</v>
      </c>
      <c r="J32" s="76"/>
      <c r="K32" s="174">
        <f>SUM(K20,K30)</f>
        <v>4111727</v>
      </c>
      <c r="L32" s="171"/>
      <c r="M32" s="174">
        <f>SUM(M20,M30)</f>
        <v>0</v>
      </c>
      <c r="N32" s="171"/>
      <c r="O32" s="174">
        <f>SUM(O20,O30)</f>
        <v>-4063466</v>
      </c>
      <c r="P32" s="76"/>
      <c r="Q32" s="174">
        <f>SUM(Q20,Q30)</f>
        <v>0</v>
      </c>
      <c r="R32" s="76"/>
      <c r="S32" s="174">
        <f>SUM(S20,S30)</f>
        <v>0</v>
      </c>
      <c r="T32" s="72"/>
      <c r="U32" s="174">
        <f>SUM(U20,U30)</f>
        <v>-1179796</v>
      </c>
      <c r="V32" s="76"/>
      <c r="W32" s="174">
        <f>SUM(W20,W30)</f>
        <v>-1179796</v>
      </c>
      <c r="X32" s="76"/>
      <c r="Y32" s="174">
        <f>SUM(Y20,Y30)</f>
        <v>-1131535</v>
      </c>
      <c r="Z32" s="76"/>
      <c r="AA32" s="174">
        <f>SUM(AA20,AA30)</f>
        <v>22553987</v>
      </c>
      <c r="AB32" s="76"/>
      <c r="AC32" s="174">
        <f>SUM(AC20,AC30)</f>
        <v>21422452</v>
      </c>
    </row>
    <row r="33" spans="1:29" s="4" customFormat="1" ht="20.25" customHeight="1">
      <c r="A33" s="78" t="s">
        <v>151</v>
      </c>
      <c r="B33" s="78"/>
      <c r="C33" s="171"/>
      <c r="D33" s="76"/>
      <c r="E33" s="171"/>
      <c r="F33" s="171"/>
      <c r="G33" s="171"/>
      <c r="H33" s="171"/>
      <c r="I33" s="171"/>
      <c r="J33" s="76"/>
      <c r="K33" s="171"/>
      <c r="L33" s="171"/>
      <c r="M33" s="171"/>
      <c r="N33" s="171"/>
      <c r="O33" s="171"/>
      <c r="P33" s="76"/>
      <c r="Q33" s="171"/>
      <c r="R33" s="76"/>
      <c r="S33" s="171"/>
      <c r="T33" s="72"/>
      <c r="U33" s="171"/>
      <c r="V33" s="76"/>
      <c r="W33" s="171"/>
      <c r="X33" s="76"/>
      <c r="Y33" s="171"/>
      <c r="Z33" s="76"/>
      <c r="AA33" s="81"/>
      <c r="AB33" s="76"/>
      <c r="AC33" s="81"/>
    </row>
    <row r="34" spans="1:29" s="74" customFormat="1" ht="18.75" customHeight="1">
      <c r="A34" s="70" t="s">
        <v>139</v>
      </c>
      <c r="B34" s="70"/>
      <c r="C34" s="162">
        <v>0</v>
      </c>
      <c r="D34" s="167"/>
      <c r="E34" s="162">
        <v>0</v>
      </c>
      <c r="F34" s="167"/>
      <c r="G34" s="162">
        <v>0</v>
      </c>
      <c r="H34" s="162"/>
      <c r="I34" s="162">
        <v>0</v>
      </c>
      <c r="J34" s="162"/>
      <c r="K34" s="162">
        <v>0</v>
      </c>
      <c r="L34" s="162"/>
      <c r="M34" s="162">
        <v>0</v>
      </c>
      <c r="N34" s="162"/>
      <c r="O34" s="162">
        <f>'PL-7-9'!D44</f>
        <v>10561703</v>
      </c>
      <c r="P34" s="162"/>
      <c r="Q34" s="162">
        <v>0</v>
      </c>
      <c r="R34" s="162"/>
      <c r="S34" s="162">
        <v>0</v>
      </c>
      <c r="T34" s="162"/>
      <c r="U34" s="162">
        <v>0</v>
      </c>
      <c r="V34" s="162"/>
      <c r="W34" s="162">
        <f>SUM(Q34:U34)</f>
        <v>0</v>
      </c>
      <c r="X34" s="162"/>
      <c r="Y34" s="162">
        <f>SUM(C34:O34)+W34</f>
        <v>10561703</v>
      </c>
      <c r="Z34" s="162"/>
      <c r="AA34" s="162">
        <v>3667689</v>
      </c>
      <c r="AB34" s="162"/>
      <c r="AC34" s="162">
        <f>SUM(Y34:AA34)</f>
        <v>14229392</v>
      </c>
    </row>
    <row r="35" spans="1:29" s="74" customFormat="1" ht="20.25" customHeight="1">
      <c r="A35" s="70" t="s">
        <v>140</v>
      </c>
      <c r="B35" s="70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5"/>
      <c r="P35" s="71"/>
      <c r="Q35" s="167"/>
      <c r="R35" s="167"/>
      <c r="S35" s="167"/>
      <c r="T35" s="161"/>
      <c r="U35" s="167"/>
      <c r="V35" s="167"/>
      <c r="W35" s="167"/>
      <c r="X35" s="71"/>
      <c r="Y35" s="162"/>
      <c r="Z35" s="71"/>
      <c r="AA35" s="162"/>
      <c r="AB35" s="71"/>
      <c r="AC35" s="162"/>
    </row>
    <row r="36" spans="1:29" s="74" customFormat="1" ht="20.25" customHeight="1">
      <c r="A36" s="70" t="s">
        <v>262</v>
      </c>
      <c r="B36" s="70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5"/>
      <c r="P36" s="71"/>
      <c r="Q36" s="167"/>
      <c r="R36" s="167"/>
      <c r="S36" s="167"/>
      <c r="T36" s="161"/>
      <c r="U36" s="167"/>
      <c r="V36" s="167"/>
      <c r="W36" s="167"/>
      <c r="X36" s="71"/>
      <c r="Y36" s="162"/>
      <c r="Z36" s="71"/>
      <c r="AA36" s="162"/>
      <c r="AB36" s="71"/>
      <c r="AC36" s="162"/>
    </row>
    <row r="37" spans="1:29" s="74" customFormat="1" ht="18.75" customHeight="1">
      <c r="A37" s="70" t="s">
        <v>263</v>
      </c>
      <c r="B37" s="70"/>
      <c r="C37" s="162">
        <v>0</v>
      </c>
      <c r="D37" s="167"/>
      <c r="E37" s="162">
        <v>0</v>
      </c>
      <c r="F37" s="167"/>
      <c r="G37" s="162">
        <v>0</v>
      </c>
      <c r="H37" s="162"/>
      <c r="I37" s="162">
        <v>0</v>
      </c>
      <c r="J37" s="167"/>
      <c r="K37" s="162">
        <v>0</v>
      </c>
      <c r="L37" s="167"/>
      <c r="M37" s="162">
        <v>0</v>
      </c>
      <c r="N37" s="167"/>
      <c r="O37" s="165">
        <v>-67306</v>
      </c>
      <c r="P37" s="71"/>
      <c r="Q37" s="162">
        <v>0</v>
      </c>
      <c r="R37" s="162"/>
      <c r="S37" s="162">
        <v>0</v>
      </c>
      <c r="T37" s="162"/>
      <c r="U37" s="162">
        <v>0</v>
      </c>
      <c r="V37" s="162"/>
      <c r="W37" s="162">
        <f>SUM(Q37:U37)</f>
        <v>0</v>
      </c>
      <c r="X37" s="71"/>
      <c r="Y37" s="162">
        <f>SUM(C37:O37)+W37</f>
        <v>-67306</v>
      </c>
      <c r="Z37" s="71"/>
      <c r="AA37" s="162">
        <v>98154</v>
      </c>
      <c r="AB37" s="71"/>
      <c r="AC37" s="162">
        <f>SUM(Y37:AA37)</f>
        <v>30848</v>
      </c>
    </row>
    <row r="38" spans="1:29" s="74" customFormat="1" ht="20.25" customHeight="1">
      <c r="A38" s="70" t="s">
        <v>193</v>
      </c>
      <c r="B38" s="70"/>
      <c r="C38" s="168">
        <v>0</v>
      </c>
      <c r="D38" s="167"/>
      <c r="E38" s="168">
        <v>0</v>
      </c>
      <c r="F38" s="167"/>
      <c r="G38" s="168">
        <v>0</v>
      </c>
      <c r="H38" s="162"/>
      <c r="I38" s="168">
        <v>0</v>
      </c>
      <c r="J38" s="167"/>
      <c r="K38" s="168">
        <v>0</v>
      </c>
      <c r="L38" s="167"/>
      <c r="M38" s="168">
        <v>0</v>
      </c>
      <c r="N38" s="167"/>
      <c r="O38" s="168">
        <v>0</v>
      </c>
      <c r="P38" s="167"/>
      <c r="Q38" s="168">
        <v>0</v>
      </c>
      <c r="R38" s="167"/>
      <c r="S38" s="177">
        <v>1095226</v>
      </c>
      <c r="T38" s="134"/>
      <c r="U38" s="177">
        <v>-2720428</v>
      </c>
      <c r="V38" s="71"/>
      <c r="W38" s="168">
        <f>SUM(Q38:U38)</f>
        <v>-1625202</v>
      </c>
      <c r="X38" s="71"/>
      <c r="Y38" s="168">
        <f>SUM(C38:O38)+W38</f>
        <v>-1625202</v>
      </c>
      <c r="Z38" s="71"/>
      <c r="AA38" s="178">
        <v>336190</v>
      </c>
      <c r="AB38" s="71"/>
      <c r="AC38" s="168">
        <v>-1289012</v>
      </c>
    </row>
    <row r="39" spans="1:29" s="4" customFormat="1" ht="17.25" customHeight="1">
      <c r="A39" s="78" t="s">
        <v>152</v>
      </c>
      <c r="B39" s="78"/>
      <c r="C39" s="176">
        <f>SUM(C33:C38)</f>
        <v>0</v>
      </c>
      <c r="D39" s="171"/>
      <c r="E39" s="176">
        <f>SUM(E33:E38)</f>
        <v>0</v>
      </c>
      <c r="F39" s="171"/>
      <c r="G39" s="176">
        <f>SUM(G33:G38)</f>
        <v>0</v>
      </c>
      <c r="H39" s="176"/>
      <c r="I39" s="176">
        <f>SUM(I33:I38)</f>
        <v>0</v>
      </c>
      <c r="J39" s="171"/>
      <c r="K39" s="176">
        <f>SUM(K33:K38)</f>
        <v>0</v>
      </c>
      <c r="L39" s="171"/>
      <c r="M39" s="176">
        <f>SUM(M33:M38)</f>
        <v>0</v>
      </c>
      <c r="N39" s="171"/>
      <c r="O39" s="176">
        <f>SUM(O33:O38)</f>
        <v>10494397</v>
      </c>
      <c r="P39" s="79"/>
      <c r="Q39" s="176">
        <f>SUM(Q33:Q38)</f>
        <v>0</v>
      </c>
      <c r="R39" s="171"/>
      <c r="S39" s="176">
        <f>SUM(S33:S38)</f>
        <v>1095226</v>
      </c>
      <c r="T39" s="87"/>
      <c r="U39" s="176">
        <f>SUM(U33:U38)</f>
        <v>-2720428</v>
      </c>
      <c r="V39" s="79"/>
      <c r="W39" s="176">
        <f>SUM(W33:W38)</f>
        <v>-1625202</v>
      </c>
      <c r="X39" s="79"/>
      <c r="Y39" s="176">
        <f>SUM(C39:O39)+W39</f>
        <v>8869195</v>
      </c>
      <c r="Z39" s="79"/>
      <c r="AA39" s="176">
        <f>SUM(AA33:AA38)</f>
        <v>4102033</v>
      </c>
      <c r="AB39" s="79"/>
      <c r="AC39" s="176">
        <f>SUM(AC33:AC38)</f>
        <v>12971228</v>
      </c>
    </row>
    <row r="40" spans="1:29" s="74" customFormat="1" ht="18.75" customHeight="1">
      <c r="A40" s="70" t="s">
        <v>154</v>
      </c>
      <c r="B40" s="70"/>
      <c r="C40" s="179">
        <v>0</v>
      </c>
      <c r="D40" s="167"/>
      <c r="E40" s="179">
        <v>0</v>
      </c>
      <c r="F40" s="167"/>
      <c r="G40" s="179">
        <v>0</v>
      </c>
      <c r="H40" s="162"/>
      <c r="I40" s="179">
        <v>0</v>
      </c>
      <c r="J40" s="167"/>
      <c r="K40" s="179">
        <v>0</v>
      </c>
      <c r="L40" s="167"/>
      <c r="M40" s="179">
        <v>0</v>
      </c>
      <c r="N40" s="167"/>
      <c r="O40" s="179">
        <v>207230</v>
      </c>
      <c r="P40" s="88"/>
      <c r="Q40" s="179">
        <f>-O40</f>
        <v>-207230</v>
      </c>
      <c r="R40" s="167"/>
      <c r="S40" s="179">
        <v>0</v>
      </c>
      <c r="T40" s="125"/>
      <c r="U40" s="179">
        <v>0</v>
      </c>
      <c r="V40" s="88"/>
      <c r="W40" s="179">
        <f>SUM(Q40:U40)</f>
        <v>-207230</v>
      </c>
      <c r="X40" s="88"/>
      <c r="Y40" s="179">
        <v>0</v>
      </c>
      <c r="Z40" s="88"/>
      <c r="AA40" s="179">
        <v>0</v>
      </c>
      <c r="AB40" s="88"/>
      <c r="AC40" s="179">
        <v>0</v>
      </c>
    </row>
    <row r="41" spans="1:29" s="68" customFormat="1" ht="20.25" customHeight="1" thickBot="1">
      <c r="A41" s="121" t="s">
        <v>273</v>
      </c>
      <c r="B41" s="121"/>
      <c r="C41" s="80">
        <f>C13+C39+C32+C40</f>
        <v>7742942</v>
      </c>
      <c r="D41" s="86"/>
      <c r="E41" s="80">
        <f>E13+E39+E32+E40</f>
        <v>-1135146</v>
      </c>
      <c r="F41" s="86"/>
      <c r="G41" s="80">
        <f>G13+G39+G32+G40</f>
        <v>36462883</v>
      </c>
      <c r="H41" s="86"/>
      <c r="I41" s="80">
        <f>I13+I39+I32+I40</f>
        <v>3470021</v>
      </c>
      <c r="J41" s="86"/>
      <c r="K41" s="80">
        <f>K13+K39+K32+K40</f>
        <v>4042933</v>
      </c>
      <c r="L41" s="86"/>
      <c r="M41" s="80">
        <f>M13+M39+M32+M40</f>
        <v>820666</v>
      </c>
      <c r="N41" s="86"/>
      <c r="O41" s="80">
        <f>O13+O39+O32+O40</f>
        <v>60130818</v>
      </c>
      <c r="P41" s="86"/>
      <c r="Q41" s="80">
        <f>Q13+Q39+Q32+Q40</f>
        <v>7645190</v>
      </c>
      <c r="R41" s="86"/>
      <c r="S41" s="80">
        <f>S13+S39+S32+S40</f>
        <v>1379924</v>
      </c>
      <c r="T41" s="86"/>
      <c r="U41" s="80">
        <f>U13+U39+U32+U40</f>
        <v>-3027971</v>
      </c>
      <c r="V41" s="86"/>
      <c r="W41" s="80">
        <f>W13+W39+W32+W40</f>
        <v>5997143</v>
      </c>
      <c r="X41" s="86"/>
      <c r="Y41" s="80">
        <f>Y13+Y39+Y32</f>
        <v>117532260</v>
      </c>
      <c r="Z41" s="86"/>
      <c r="AA41" s="80">
        <f>AA13+AA39+AA32+AA40</f>
        <v>46433990</v>
      </c>
      <c r="AB41" s="86"/>
      <c r="AC41" s="80">
        <f>AC13+AC39+AC32+AC40</f>
        <v>163966250</v>
      </c>
    </row>
    <row r="42" ht="21" customHeight="1" thickTop="1"/>
  </sheetData>
  <sheetProtection/>
  <mergeCells count="2">
    <mergeCell ref="C4:AC4"/>
    <mergeCell ref="Q5:W5"/>
  </mergeCells>
  <printOptions/>
  <pageMargins left="0.7" right="0.4" top="0.48" bottom="0.3" header="0.5" footer="0.3"/>
  <pageSetup firstPageNumber="11" useFirstPageNumber="1" fitToHeight="2" horizontalDpi="600" verticalDpi="600" orientation="landscape" paperSize="9" scale="60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zoomScaleSheetLayoutView="85" zoomScalePageLayoutView="0" workbookViewId="0" topLeftCell="A19">
      <selection activeCell="M22" sqref="M22"/>
    </sheetView>
  </sheetViews>
  <sheetFormatPr defaultColWidth="9.140625" defaultRowHeight="22.5" customHeight="1"/>
  <cols>
    <col min="1" max="1" width="37.57421875" style="37" customWidth="1"/>
    <col min="2" max="2" width="8.57421875" style="37" customWidth="1"/>
    <col min="3" max="3" width="13.8515625" style="37" customWidth="1"/>
    <col min="4" max="4" width="1.28515625" style="37" customWidth="1"/>
    <col min="5" max="5" width="13.8515625" style="37" customWidth="1"/>
    <col min="6" max="6" width="1.28515625" style="37" customWidth="1"/>
    <col min="7" max="7" width="14.7109375" style="37" customWidth="1"/>
    <col min="8" max="8" width="1.28515625" style="37" customWidth="1"/>
    <col min="9" max="9" width="17.28125" style="37" customWidth="1"/>
    <col min="10" max="10" width="1.28515625" style="37" customWidth="1"/>
    <col min="11" max="11" width="13.140625" style="37" customWidth="1"/>
    <col min="12" max="12" width="1.28515625" style="37" customWidth="1"/>
    <col min="13" max="13" width="13.140625" style="37" customWidth="1"/>
    <col min="14" max="14" width="1.28515625" style="37" customWidth="1"/>
    <col min="15" max="15" width="14.7109375" style="37" customWidth="1"/>
    <col min="16" max="16" width="1.28515625" style="37" customWidth="1"/>
    <col min="17" max="17" width="17.28125" style="37" customWidth="1"/>
    <col min="18" max="18" width="1.28515625" style="37" customWidth="1"/>
    <col min="19" max="19" width="15.28125" style="37" customWidth="1"/>
    <col min="20" max="16384" width="9.140625" style="37" customWidth="1"/>
  </cols>
  <sheetData>
    <row r="1" spans="1:18" ht="24.75" customHeight="1">
      <c r="A1" s="89" t="s">
        <v>100</v>
      </c>
      <c r="B1" s="56"/>
      <c r="C1" s="57"/>
      <c r="D1" s="56"/>
      <c r="J1" s="56"/>
      <c r="K1" s="56"/>
      <c r="L1" s="56"/>
      <c r="M1" s="56"/>
      <c r="N1" s="56"/>
      <c r="P1" s="56"/>
      <c r="R1" s="56"/>
    </row>
    <row r="2" spans="1:18" ht="24.75" customHeight="1">
      <c r="A2" s="89" t="s">
        <v>121</v>
      </c>
      <c r="B2" s="56"/>
      <c r="C2" s="57"/>
      <c r="D2" s="56"/>
      <c r="J2" s="56"/>
      <c r="K2" s="56"/>
      <c r="L2" s="56"/>
      <c r="M2" s="56"/>
      <c r="N2" s="56"/>
      <c r="P2" s="56"/>
      <c r="R2" s="56"/>
    </row>
    <row r="3" spans="1:18" ht="24.75" customHeight="1">
      <c r="A3" s="82"/>
      <c r="B3" s="55"/>
      <c r="C3" s="57"/>
      <c r="D3" s="56"/>
      <c r="J3" s="56"/>
      <c r="K3" s="56"/>
      <c r="L3" s="56"/>
      <c r="M3" s="56"/>
      <c r="N3" s="56"/>
      <c r="P3" s="56"/>
      <c r="R3" s="56"/>
    </row>
    <row r="4" spans="1:19" ht="21.75" customHeight="1">
      <c r="A4" s="90"/>
      <c r="B4" s="90"/>
      <c r="C4" s="57"/>
      <c r="D4" s="90"/>
      <c r="E4" s="18"/>
      <c r="F4" s="18"/>
      <c r="G4" s="18"/>
      <c r="H4" s="18"/>
      <c r="I4" s="18"/>
      <c r="J4" s="90"/>
      <c r="K4" s="90"/>
      <c r="L4" s="90"/>
      <c r="M4" s="90"/>
      <c r="N4" s="90"/>
      <c r="O4" s="18"/>
      <c r="P4" s="90"/>
      <c r="Q4" s="18"/>
      <c r="R4" s="90"/>
      <c r="S4" s="58" t="s">
        <v>110</v>
      </c>
    </row>
    <row r="5" spans="1:19" ht="21.75" customHeight="1">
      <c r="A5" s="91"/>
      <c r="B5" s="91"/>
      <c r="C5" s="208" t="s">
        <v>42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</row>
    <row r="6" spans="1:19" ht="21.75" customHeight="1">
      <c r="A6" s="91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210" t="s">
        <v>120</v>
      </c>
      <c r="P6" s="210"/>
      <c r="Q6" s="210"/>
      <c r="R6" s="92"/>
      <c r="S6" s="22"/>
    </row>
    <row r="7" spans="1:19" ht="21.75" customHeight="1">
      <c r="A7" s="91"/>
      <c r="B7" s="91"/>
      <c r="C7" s="92"/>
      <c r="D7" s="92"/>
      <c r="E7" s="92"/>
      <c r="F7" s="92"/>
      <c r="G7" s="92"/>
      <c r="H7" s="92"/>
      <c r="I7" s="115" t="s">
        <v>41</v>
      </c>
      <c r="J7" s="92"/>
      <c r="K7" s="92"/>
      <c r="L7" s="92"/>
      <c r="M7" s="92"/>
      <c r="N7" s="92"/>
      <c r="O7" s="92"/>
      <c r="P7" s="92"/>
      <c r="Q7" s="93" t="s">
        <v>122</v>
      </c>
      <c r="R7" s="92"/>
      <c r="S7" s="22"/>
    </row>
    <row r="8" spans="1:19" ht="21.75" customHeight="1">
      <c r="A8" s="62"/>
      <c r="B8" s="62"/>
      <c r="C8" s="62" t="s">
        <v>17</v>
      </c>
      <c r="D8" s="62"/>
      <c r="E8" s="62"/>
      <c r="F8" s="62"/>
      <c r="G8" s="62"/>
      <c r="H8" s="62"/>
      <c r="I8" s="62" t="s">
        <v>162</v>
      </c>
      <c r="J8" s="92"/>
      <c r="K8" s="92"/>
      <c r="L8" s="92"/>
      <c r="M8" s="94" t="s">
        <v>51</v>
      </c>
      <c r="N8" s="92"/>
      <c r="O8" s="24" t="s">
        <v>81</v>
      </c>
      <c r="P8" s="24"/>
      <c r="Q8" s="59" t="s">
        <v>123</v>
      </c>
      <c r="R8" s="62"/>
      <c r="S8" s="22"/>
    </row>
    <row r="9" spans="1:19" ht="21.75" customHeight="1">
      <c r="A9" s="62"/>
      <c r="B9" s="62"/>
      <c r="C9" s="62" t="s">
        <v>59</v>
      </c>
      <c r="D9" s="62"/>
      <c r="E9" s="62" t="s">
        <v>24</v>
      </c>
      <c r="F9" s="62"/>
      <c r="G9" s="62"/>
      <c r="H9" s="62"/>
      <c r="I9" s="62" t="s">
        <v>163</v>
      </c>
      <c r="J9" s="62"/>
      <c r="K9" s="62" t="s">
        <v>84</v>
      </c>
      <c r="L9" s="62"/>
      <c r="M9" s="62" t="s">
        <v>33</v>
      </c>
      <c r="N9" s="62"/>
      <c r="O9" s="24" t="s">
        <v>54</v>
      </c>
      <c r="P9" s="24"/>
      <c r="Q9" s="60" t="s">
        <v>125</v>
      </c>
      <c r="R9" s="62"/>
      <c r="S9" s="60" t="s">
        <v>69</v>
      </c>
    </row>
    <row r="10" spans="1:19" ht="21.75" customHeight="1">
      <c r="A10" s="95"/>
      <c r="B10" s="129" t="s">
        <v>1</v>
      </c>
      <c r="C10" s="63" t="s">
        <v>127</v>
      </c>
      <c r="D10" s="95"/>
      <c r="E10" s="63" t="s">
        <v>142</v>
      </c>
      <c r="F10" s="62"/>
      <c r="G10" s="63" t="s">
        <v>158</v>
      </c>
      <c r="H10" s="62"/>
      <c r="I10" s="63" t="s">
        <v>164</v>
      </c>
      <c r="J10" s="95"/>
      <c r="K10" s="63" t="s">
        <v>71</v>
      </c>
      <c r="L10" s="95"/>
      <c r="M10" s="63" t="s">
        <v>55</v>
      </c>
      <c r="N10" s="95"/>
      <c r="O10" s="25" t="s">
        <v>0</v>
      </c>
      <c r="P10" s="24"/>
      <c r="Q10" s="64" t="s">
        <v>16</v>
      </c>
      <c r="R10" s="95"/>
      <c r="S10" s="64" t="s">
        <v>26</v>
      </c>
    </row>
    <row r="11" spans="1:19" ht="21.75" customHeight="1">
      <c r="A11" s="95"/>
      <c r="B11" s="95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ht="21.75" customHeight="1">
      <c r="A12" s="119" t="s">
        <v>255</v>
      </c>
      <c r="B12" s="95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</row>
    <row r="13" spans="1:19" s="36" customFormat="1" ht="21.75" customHeight="1">
      <c r="A13" s="32" t="s">
        <v>207</v>
      </c>
      <c r="B13" s="32"/>
      <c r="C13" s="181">
        <v>7742942</v>
      </c>
      <c r="D13" s="180"/>
      <c r="E13" s="181">
        <v>35572855</v>
      </c>
      <c r="F13" s="180"/>
      <c r="G13" s="181">
        <v>3470021</v>
      </c>
      <c r="H13" s="180"/>
      <c r="I13" s="181">
        <v>428671</v>
      </c>
      <c r="J13" s="180"/>
      <c r="K13" s="181">
        <v>820666</v>
      </c>
      <c r="L13" s="180"/>
      <c r="M13" s="181">
        <v>26736166</v>
      </c>
      <c r="N13" s="180"/>
      <c r="O13" s="181">
        <v>1280946</v>
      </c>
      <c r="P13" s="99"/>
      <c r="Q13" s="181">
        <v>1280946</v>
      </c>
      <c r="R13" s="99"/>
      <c r="S13" s="181">
        <f>C13+E13+K13+M13+Q13+G13+I13</f>
        <v>76052267</v>
      </c>
    </row>
    <row r="14" spans="1:19" s="36" customFormat="1" ht="21.75" customHeight="1">
      <c r="A14" s="32" t="s">
        <v>132</v>
      </c>
      <c r="B14" s="3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75"/>
      <c r="R14" s="26"/>
      <c r="S14" s="26"/>
    </row>
    <row r="15" spans="1:19" s="36" customFormat="1" ht="21.75" customHeight="1">
      <c r="A15" s="32" t="s">
        <v>133</v>
      </c>
      <c r="B15" s="3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75"/>
      <c r="R15" s="26"/>
      <c r="S15" s="26"/>
    </row>
    <row r="16" spans="1:19" s="36" customFormat="1" ht="21.75" customHeight="1">
      <c r="A16" s="164" t="s">
        <v>134</v>
      </c>
      <c r="B16" s="3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75"/>
      <c r="R16" s="26"/>
      <c r="S16" s="26"/>
    </row>
    <row r="17" spans="1:19" s="36" customFormat="1" ht="21.75" customHeight="1">
      <c r="A17" s="34" t="s">
        <v>257</v>
      </c>
      <c r="B17" s="96">
        <v>38</v>
      </c>
      <c r="C17" s="114">
        <v>0</v>
      </c>
      <c r="D17" s="100"/>
      <c r="E17" s="114">
        <v>0</v>
      </c>
      <c r="F17" s="40"/>
      <c r="G17" s="114">
        <v>0</v>
      </c>
      <c r="H17" s="40"/>
      <c r="I17" s="114">
        <v>0</v>
      </c>
      <c r="J17" s="100"/>
      <c r="K17" s="114">
        <v>0</v>
      </c>
      <c r="L17" s="100"/>
      <c r="M17" s="83">
        <v>-5807206</v>
      </c>
      <c r="N17" s="100"/>
      <c r="O17" s="114">
        <v>0</v>
      </c>
      <c r="P17" s="100"/>
      <c r="Q17" s="114">
        <f>O17</f>
        <v>0</v>
      </c>
      <c r="R17" s="26"/>
      <c r="S17" s="114">
        <f>C17+E17+K17+M17+Q17+G17+I17</f>
        <v>-5807206</v>
      </c>
    </row>
    <row r="18" spans="1:19" s="36" customFormat="1" ht="21.75" customHeight="1">
      <c r="A18" s="180" t="s">
        <v>276</v>
      </c>
      <c r="B18" s="96"/>
      <c r="C18" s="124">
        <f>C17</f>
        <v>0</v>
      </c>
      <c r="D18" s="26"/>
      <c r="E18" s="124">
        <f>E17</f>
        <v>0</v>
      </c>
      <c r="F18" s="41"/>
      <c r="G18" s="124">
        <f>G17</f>
        <v>0</v>
      </c>
      <c r="H18" s="41"/>
      <c r="I18" s="124">
        <f>I17</f>
        <v>0</v>
      </c>
      <c r="J18" s="26"/>
      <c r="K18" s="124">
        <f>K17</f>
        <v>0</v>
      </c>
      <c r="L18" s="26"/>
      <c r="M18" s="124">
        <f>M17</f>
        <v>-5807206</v>
      </c>
      <c r="N18" s="26"/>
      <c r="O18" s="124">
        <f>O17</f>
        <v>0</v>
      </c>
      <c r="P18" s="26"/>
      <c r="Q18" s="124">
        <f>Q17</f>
        <v>0</v>
      </c>
      <c r="R18" s="26"/>
      <c r="S18" s="124">
        <f>S17</f>
        <v>-5807206</v>
      </c>
    </row>
    <row r="19" spans="1:19" s="36" customFormat="1" ht="21.75" customHeight="1">
      <c r="A19" s="32" t="s">
        <v>143</v>
      </c>
      <c r="B19" s="96"/>
      <c r="C19" s="28"/>
      <c r="D19" s="26"/>
      <c r="E19" s="28"/>
      <c r="F19" s="28"/>
      <c r="G19" s="28"/>
      <c r="H19" s="28"/>
      <c r="I19" s="28"/>
      <c r="J19" s="26"/>
      <c r="K19" s="28"/>
      <c r="L19" s="26"/>
      <c r="M19" s="28"/>
      <c r="N19" s="26"/>
      <c r="O19" s="28"/>
      <c r="P19" s="26"/>
      <c r="Q19" s="75"/>
      <c r="R19" s="26"/>
      <c r="S19" s="28"/>
    </row>
    <row r="20" spans="1:19" s="36" customFormat="1" ht="21.75" customHeight="1">
      <c r="A20" s="32" t="s">
        <v>133</v>
      </c>
      <c r="B20" s="96"/>
      <c r="C20" s="124">
        <f>C18</f>
        <v>0</v>
      </c>
      <c r="D20" s="26"/>
      <c r="E20" s="124">
        <f>E18</f>
        <v>0</v>
      </c>
      <c r="F20" s="41"/>
      <c r="G20" s="124">
        <f>G18</f>
        <v>0</v>
      </c>
      <c r="H20" s="41"/>
      <c r="I20" s="124">
        <f>I18</f>
        <v>0</v>
      </c>
      <c r="J20" s="26"/>
      <c r="K20" s="124">
        <f>K18</f>
        <v>0</v>
      </c>
      <c r="L20" s="26"/>
      <c r="M20" s="124">
        <f>M18</f>
        <v>-5807206</v>
      </c>
      <c r="N20" s="26"/>
      <c r="O20" s="124">
        <f>O18</f>
        <v>0</v>
      </c>
      <c r="P20" s="26"/>
      <c r="Q20" s="124">
        <f>Q18</f>
        <v>0</v>
      </c>
      <c r="R20" s="26"/>
      <c r="S20" s="124">
        <f>S18</f>
        <v>-5807206</v>
      </c>
    </row>
    <row r="21" spans="1:19" s="36" customFormat="1" ht="21.75" customHeight="1">
      <c r="A21" s="32" t="s">
        <v>151</v>
      </c>
      <c r="B21" s="3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75"/>
      <c r="R21" s="26"/>
      <c r="S21" s="26"/>
    </row>
    <row r="22" spans="1:19" s="36" customFormat="1" ht="21.75" customHeight="1">
      <c r="A22" s="34" t="s">
        <v>139</v>
      </c>
      <c r="B22" s="32"/>
      <c r="C22" s="133">
        <v>0</v>
      </c>
      <c r="D22" s="100"/>
      <c r="E22" s="133">
        <v>0</v>
      </c>
      <c r="F22" s="40"/>
      <c r="G22" s="133">
        <v>0</v>
      </c>
      <c r="H22" s="100"/>
      <c r="I22" s="133">
        <v>0</v>
      </c>
      <c r="J22" s="100"/>
      <c r="K22" s="133">
        <v>0</v>
      </c>
      <c r="L22" s="40"/>
      <c r="M22" s="77">
        <v>6873798</v>
      </c>
      <c r="N22" s="26"/>
      <c r="O22" s="133">
        <v>0</v>
      </c>
      <c r="P22" s="100"/>
      <c r="Q22" s="133">
        <f>O22</f>
        <v>0</v>
      </c>
      <c r="R22" s="26"/>
      <c r="S22" s="133">
        <f>C22+E22+K22+M22+Q22+G22+I22</f>
        <v>6873798</v>
      </c>
    </row>
    <row r="23" spans="1:19" s="36" customFormat="1" ht="21.75" customHeight="1">
      <c r="A23" s="37" t="s">
        <v>140</v>
      </c>
      <c r="B23" s="32"/>
      <c r="C23" s="133"/>
      <c r="D23" s="100"/>
      <c r="E23" s="133"/>
      <c r="F23" s="40"/>
      <c r="G23" s="40"/>
      <c r="H23" s="40"/>
      <c r="I23" s="40"/>
      <c r="J23" s="100"/>
      <c r="K23" s="133"/>
      <c r="L23" s="40"/>
      <c r="M23" s="77"/>
      <c r="N23" s="26"/>
      <c r="O23" s="133"/>
      <c r="P23" s="100"/>
      <c r="Q23" s="133"/>
      <c r="R23" s="26"/>
      <c r="S23" s="133"/>
    </row>
    <row r="24" spans="1:19" s="36" customFormat="1" ht="21.75" customHeight="1">
      <c r="A24" s="37" t="s">
        <v>204</v>
      </c>
      <c r="B24" s="32"/>
      <c r="C24" s="133"/>
      <c r="D24" s="100"/>
      <c r="E24" s="133"/>
      <c r="F24" s="40"/>
      <c r="G24" s="40"/>
      <c r="H24" s="40"/>
      <c r="I24" s="40"/>
      <c r="J24" s="100"/>
      <c r="K24" s="133"/>
      <c r="L24" s="40"/>
      <c r="M24" s="77"/>
      <c r="N24" s="26"/>
      <c r="O24" s="133"/>
      <c r="P24" s="100"/>
      <c r="Q24" s="133"/>
      <c r="R24" s="26"/>
      <c r="S24" s="133"/>
    </row>
    <row r="25" spans="1:19" s="36" customFormat="1" ht="21.75" customHeight="1">
      <c r="A25" s="37" t="s">
        <v>194</v>
      </c>
      <c r="B25" s="32"/>
      <c r="C25" s="114">
        <v>0</v>
      </c>
      <c r="D25" s="26"/>
      <c r="E25" s="114">
        <v>0</v>
      </c>
      <c r="F25" s="40"/>
      <c r="G25" s="114">
        <v>0</v>
      </c>
      <c r="H25" s="40"/>
      <c r="I25" s="114">
        <v>0</v>
      </c>
      <c r="J25" s="26"/>
      <c r="K25" s="114">
        <v>0</v>
      </c>
      <c r="L25" s="26"/>
      <c r="M25" s="73">
        <v>-235891</v>
      </c>
      <c r="N25" s="26"/>
      <c r="O25" s="114">
        <v>0</v>
      </c>
      <c r="P25" s="26"/>
      <c r="Q25" s="114">
        <f>O25</f>
        <v>0</v>
      </c>
      <c r="R25" s="26"/>
      <c r="S25" s="114">
        <f>C25+E25+K25+M25+Q25+G25+I25</f>
        <v>-235891</v>
      </c>
    </row>
    <row r="26" spans="1:19" s="36" customFormat="1" ht="21.75" customHeight="1">
      <c r="A26" s="32" t="s">
        <v>152</v>
      </c>
      <c r="B26" s="32"/>
      <c r="C26" s="124">
        <f>SUM(C22:C25)</f>
        <v>0</v>
      </c>
      <c r="D26" s="26"/>
      <c r="E26" s="124">
        <f>SUM(E22:E25)</f>
        <v>0</v>
      </c>
      <c r="F26" s="41"/>
      <c r="G26" s="124">
        <f>SUM(G22:G25)</f>
        <v>0</v>
      </c>
      <c r="H26" s="41"/>
      <c r="I26" s="124">
        <f>SUM(I22:I25)</f>
        <v>0</v>
      </c>
      <c r="J26" s="26"/>
      <c r="K26" s="124">
        <f>SUM(K22:K25)</f>
        <v>0</v>
      </c>
      <c r="L26" s="26"/>
      <c r="M26" s="124">
        <f>SUM(M22:M25)</f>
        <v>6637907</v>
      </c>
      <c r="N26" s="26"/>
      <c r="O26" s="124">
        <f>SUM(O22:O25)</f>
        <v>0</v>
      </c>
      <c r="P26" s="26"/>
      <c r="Q26" s="124">
        <f>SUM(Q22:Q25)</f>
        <v>0</v>
      </c>
      <c r="R26" s="26"/>
      <c r="S26" s="124">
        <f>SUM(S22:S25)</f>
        <v>6637907</v>
      </c>
    </row>
    <row r="27" spans="1:19" s="36" customFormat="1" ht="21.75" customHeight="1">
      <c r="A27" s="32"/>
      <c r="B27" s="32"/>
      <c r="C27" s="41"/>
      <c r="D27" s="26"/>
      <c r="E27" s="41"/>
      <c r="F27" s="41"/>
      <c r="G27" s="41"/>
      <c r="H27" s="41"/>
      <c r="I27" s="41"/>
      <c r="J27" s="26"/>
      <c r="K27" s="41"/>
      <c r="L27" s="26"/>
      <c r="M27" s="75"/>
      <c r="N27" s="26"/>
      <c r="O27" s="75"/>
      <c r="P27" s="26"/>
      <c r="Q27" s="75"/>
      <c r="R27" s="26"/>
      <c r="S27" s="101"/>
    </row>
    <row r="28" spans="1:19" s="36" customFormat="1" ht="21.75" customHeight="1" thickBot="1">
      <c r="A28" s="67" t="s">
        <v>206</v>
      </c>
      <c r="B28" s="32"/>
      <c r="C28" s="98">
        <f>C26+C20+C13</f>
        <v>7742942</v>
      </c>
      <c r="D28" s="26"/>
      <c r="E28" s="98">
        <f>E26+E20+E13</f>
        <v>35572855</v>
      </c>
      <c r="F28" s="28"/>
      <c r="G28" s="98">
        <f>G26+G20+G13</f>
        <v>3470021</v>
      </c>
      <c r="H28" s="28"/>
      <c r="I28" s="98">
        <f>I26+I20+I13</f>
        <v>428671</v>
      </c>
      <c r="J28" s="26"/>
      <c r="K28" s="98">
        <f>K26+K20+K13</f>
        <v>820666</v>
      </c>
      <c r="L28" s="26"/>
      <c r="M28" s="98">
        <f>M26+M20+M13</f>
        <v>27566867</v>
      </c>
      <c r="N28" s="26"/>
      <c r="O28" s="98">
        <f>O26+O20+O13</f>
        <v>1280946</v>
      </c>
      <c r="P28" s="22"/>
      <c r="Q28" s="98">
        <f>Q26+Q20+Q13</f>
        <v>1280946</v>
      </c>
      <c r="R28" s="28"/>
      <c r="S28" s="98">
        <f>S26+S20+S13</f>
        <v>76882968</v>
      </c>
    </row>
    <row r="29" ht="22.5" customHeight="1" thickTop="1"/>
  </sheetData>
  <sheetProtection/>
  <mergeCells count="3">
    <mergeCell ref="C5:S5"/>
    <mergeCell ref="O6:Q6"/>
    <mergeCell ref="C11:S11"/>
  </mergeCells>
  <printOptions/>
  <pageMargins left="0.7" right="0.5" top="0.48" bottom="0.5" header="0.5" footer="0"/>
  <pageSetup firstPageNumber="12" useFirstPageNumber="1" fitToHeight="1" fitToWidth="1" horizontalDpi="600" verticalDpi="600" orientation="landscape" paperSize="9" scale="80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SheetLayoutView="70" zoomScalePageLayoutView="0" workbookViewId="0" topLeftCell="A13">
      <selection activeCell="Q24" sqref="Q24"/>
    </sheetView>
  </sheetViews>
  <sheetFormatPr defaultColWidth="9.140625" defaultRowHeight="22.5" customHeight="1"/>
  <cols>
    <col min="1" max="1" width="37.28125" style="37" customWidth="1"/>
    <col min="2" max="2" width="8.57421875" style="37" customWidth="1"/>
    <col min="3" max="3" width="13.8515625" style="37" customWidth="1"/>
    <col min="4" max="4" width="1.28515625" style="37" customWidth="1"/>
    <col min="5" max="5" width="13.8515625" style="37" customWidth="1"/>
    <col min="6" max="6" width="1.28515625" style="37" customWidth="1"/>
    <col min="7" max="7" width="14.7109375" style="37" customWidth="1"/>
    <col min="8" max="8" width="1.28515625" style="37" customWidth="1"/>
    <col min="9" max="9" width="17.28125" style="37" customWidth="1"/>
    <col min="10" max="10" width="1.28515625" style="37" customWidth="1"/>
    <col min="11" max="11" width="13.140625" style="37" customWidth="1"/>
    <col min="12" max="12" width="1.28515625" style="37" customWidth="1"/>
    <col min="13" max="13" width="13.140625" style="37" customWidth="1"/>
    <col min="14" max="14" width="1.28515625" style="37" customWidth="1"/>
    <col min="15" max="15" width="14.7109375" style="37" customWidth="1"/>
    <col min="16" max="16" width="1.28515625" style="37" customWidth="1"/>
    <col min="17" max="17" width="17.28125" style="37" customWidth="1"/>
    <col min="18" max="18" width="1.28515625" style="37" customWidth="1"/>
    <col min="19" max="19" width="15.28125" style="37" customWidth="1"/>
    <col min="20" max="16384" width="9.140625" style="37" customWidth="1"/>
  </cols>
  <sheetData>
    <row r="1" spans="1:18" ht="24.75" customHeight="1">
      <c r="A1" s="89" t="s">
        <v>100</v>
      </c>
      <c r="B1" s="56"/>
      <c r="C1" s="57"/>
      <c r="D1" s="56"/>
      <c r="J1" s="56"/>
      <c r="K1" s="56"/>
      <c r="L1" s="56"/>
      <c r="M1" s="56"/>
      <c r="N1" s="56"/>
      <c r="P1" s="56"/>
      <c r="R1" s="56"/>
    </row>
    <row r="2" spans="1:18" ht="24.75" customHeight="1">
      <c r="A2" s="89" t="s">
        <v>121</v>
      </c>
      <c r="B2" s="56"/>
      <c r="C2" s="57"/>
      <c r="D2" s="56"/>
      <c r="J2" s="56"/>
      <c r="K2" s="56"/>
      <c r="L2" s="56"/>
      <c r="M2" s="56"/>
      <c r="N2" s="56"/>
      <c r="P2" s="56"/>
      <c r="R2" s="56"/>
    </row>
    <row r="3" spans="1:18" ht="24.75" customHeight="1">
      <c r="A3" s="82"/>
      <c r="B3" s="55"/>
      <c r="C3" s="57"/>
      <c r="D3" s="56"/>
      <c r="J3" s="56"/>
      <c r="K3" s="56"/>
      <c r="L3" s="56"/>
      <c r="M3" s="56"/>
      <c r="N3" s="56"/>
      <c r="P3" s="56"/>
      <c r="R3" s="56"/>
    </row>
    <row r="4" spans="1:19" ht="21.75" customHeight="1">
      <c r="A4" s="90"/>
      <c r="B4" s="90"/>
      <c r="C4" s="57"/>
      <c r="D4" s="90"/>
      <c r="E4" s="18"/>
      <c r="F4" s="18"/>
      <c r="G4" s="18"/>
      <c r="H4" s="18"/>
      <c r="I4" s="18"/>
      <c r="J4" s="90"/>
      <c r="K4" s="90"/>
      <c r="L4" s="90"/>
      <c r="M4" s="90"/>
      <c r="N4" s="90"/>
      <c r="O4" s="18"/>
      <c r="P4" s="90"/>
      <c r="Q4" s="18"/>
      <c r="R4" s="90"/>
      <c r="S4" s="58" t="s">
        <v>110</v>
      </c>
    </row>
    <row r="5" spans="1:19" ht="21.75" customHeight="1">
      <c r="A5" s="91"/>
      <c r="B5" s="91"/>
      <c r="C5" s="208" t="s">
        <v>42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</row>
    <row r="6" spans="1:19" ht="21.75" customHeight="1">
      <c r="A6" s="91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210" t="s">
        <v>120</v>
      </c>
      <c r="P6" s="210"/>
      <c r="Q6" s="210"/>
      <c r="R6" s="92"/>
      <c r="S6" s="22"/>
    </row>
    <row r="7" spans="1:19" ht="21.75" customHeight="1">
      <c r="A7" s="91"/>
      <c r="B7" s="91"/>
      <c r="C7" s="92"/>
      <c r="D7" s="92"/>
      <c r="E7" s="92"/>
      <c r="F7" s="92"/>
      <c r="G7" s="92"/>
      <c r="H7" s="92"/>
      <c r="I7" s="115" t="s">
        <v>41</v>
      </c>
      <c r="J7" s="92"/>
      <c r="K7" s="92"/>
      <c r="L7" s="92"/>
      <c r="M7" s="92"/>
      <c r="N7" s="92"/>
      <c r="O7" s="92"/>
      <c r="P7" s="92"/>
      <c r="Q7" s="93" t="s">
        <v>122</v>
      </c>
      <c r="R7" s="92"/>
      <c r="S7" s="22"/>
    </row>
    <row r="8" spans="1:19" ht="21.75" customHeight="1">
      <c r="A8" s="62"/>
      <c r="B8" s="62"/>
      <c r="C8" s="62" t="s">
        <v>17</v>
      </c>
      <c r="D8" s="62"/>
      <c r="E8" s="62"/>
      <c r="F8" s="62"/>
      <c r="G8" s="62"/>
      <c r="H8" s="62"/>
      <c r="I8" s="62" t="s">
        <v>162</v>
      </c>
      <c r="J8" s="92"/>
      <c r="K8" s="92"/>
      <c r="L8" s="92"/>
      <c r="M8" s="94" t="s">
        <v>51</v>
      </c>
      <c r="N8" s="92"/>
      <c r="O8" s="24" t="s">
        <v>81</v>
      </c>
      <c r="P8" s="24"/>
      <c r="Q8" s="59" t="s">
        <v>123</v>
      </c>
      <c r="R8" s="62"/>
      <c r="S8" s="22"/>
    </row>
    <row r="9" spans="1:19" ht="21.75" customHeight="1">
      <c r="A9" s="62"/>
      <c r="B9" s="62"/>
      <c r="C9" s="62" t="s">
        <v>59</v>
      </c>
      <c r="D9" s="62"/>
      <c r="E9" s="62" t="s">
        <v>24</v>
      </c>
      <c r="F9" s="62"/>
      <c r="G9" s="62"/>
      <c r="H9" s="62"/>
      <c r="I9" s="62" t="s">
        <v>163</v>
      </c>
      <c r="J9" s="62"/>
      <c r="K9" s="62" t="s">
        <v>84</v>
      </c>
      <c r="L9" s="62"/>
      <c r="M9" s="62" t="s">
        <v>33</v>
      </c>
      <c r="N9" s="62"/>
      <c r="O9" s="24" t="s">
        <v>54</v>
      </c>
      <c r="P9" s="24"/>
      <c r="Q9" s="60" t="s">
        <v>125</v>
      </c>
      <c r="R9" s="62"/>
      <c r="S9" s="60" t="s">
        <v>69</v>
      </c>
    </row>
    <row r="10" spans="1:19" ht="21.75" customHeight="1">
      <c r="A10" s="95"/>
      <c r="B10" s="129" t="s">
        <v>1</v>
      </c>
      <c r="C10" s="63" t="s">
        <v>127</v>
      </c>
      <c r="D10" s="95"/>
      <c r="E10" s="63" t="s">
        <v>142</v>
      </c>
      <c r="F10" s="62"/>
      <c r="G10" s="63" t="s">
        <v>158</v>
      </c>
      <c r="H10" s="62"/>
      <c r="I10" s="63" t="s">
        <v>164</v>
      </c>
      <c r="J10" s="95"/>
      <c r="K10" s="63" t="s">
        <v>71</v>
      </c>
      <c r="L10" s="95"/>
      <c r="M10" s="63" t="s">
        <v>55</v>
      </c>
      <c r="N10" s="95"/>
      <c r="O10" s="25" t="s">
        <v>0</v>
      </c>
      <c r="P10" s="24"/>
      <c r="Q10" s="64" t="s">
        <v>16</v>
      </c>
      <c r="R10" s="95"/>
      <c r="S10" s="64" t="s">
        <v>26</v>
      </c>
    </row>
    <row r="11" spans="1:19" ht="21.75" customHeight="1">
      <c r="A11" s="95"/>
      <c r="B11" s="95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ht="21.75" customHeight="1">
      <c r="A12" s="119" t="s">
        <v>271</v>
      </c>
      <c r="B12" s="95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</row>
    <row r="13" spans="1:19" s="36" customFormat="1" ht="21.75" customHeight="1">
      <c r="A13" s="32" t="s">
        <v>272</v>
      </c>
      <c r="B13" s="32"/>
      <c r="C13" s="181">
        <v>7742942</v>
      </c>
      <c r="D13" s="180"/>
      <c r="E13" s="181">
        <v>35572855</v>
      </c>
      <c r="F13" s="180"/>
      <c r="G13" s="181">
        <v>3470021</v>
      </c>
      <c r="H13" s="180"/>
      <c r="I13" s="181">
        <v>428671</v>
      </c>
      <c r="J13" s="180"/>
      <c r="K13" s="181">
        <v>820666</v>
      </c>
      <c r="L13" s="180"/>
      <c r="M13" s="181">
        <v>27566867</v>
      </c>
      <c r="N13" s="180"/>
      <c r="O13" s="181">
        <v>1280946</v>
      </c>
      <c r="P13" s="99"/>
      <c r="Q13" s="181">
        <v>1280946</v>
      </c>
      <c r="R13" s="99"/>
      <c r="S13" s="181">
        <f>C13+E13+K13+M13+Q13+G13+I13</f>
        <v>76882968</v>
      </c>
    </row>
    <row r="14" spans="1:19" s="36" customFormat="1" ht="21.75" customHeight="1">
      <c r="A14" s="32" t="s">
        <v>132</v>
      </c>
      <c r="B14" s="3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75"/>
      <c r="R14" s="26"/>
      <c r="S14" s="26"/>
    </row>
    <row r="15" spans="1:19" s="36" customFormat="1" ht="21.75" customHeight="1">
      <c r="A15" s="32" t="s">
        <v>133</v>
      </c>
      <c r="B15" s="3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75"/>
      <c r="R15" s="26"/>
      <c r="S15" s="26"/>
    </row>
    <row r="16" spans="1:19" s="36" customFormat="1" ht="21.75" customHeight="1">
      <c r="A16" s="69" t="s">
        <v>134</v>
      </c>
      <c r="B16" s="3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75"/>
      <c r="R16" s="26"/>
      <c r="S16" s="26"/>
    </row>
    <row r="17" spans="1:19" s="36" customFormat="1" ht="21.75" customHeight="1">
      <c r="A17" s="34" t="s">
        <v>257</v>
      </c>
      <c r="B17" s="96">
        <v>38</v>
      </c>
      <c r="C17" s="114">
        <v>0</v>
      </c>
      <c r="D17" s="100"/>
      <c r="E17" s="114">
        <v>0</v>
      </c>
      <c r="F17" s="40"/>
      <c r="G17" s="114">
        <v>0</v>
      </c>
      <c r="H17" s="40"/>
      <c r="I17" s="114">
        <v>0</v>
      </c>
      <c r="J17" s="100"/>
      <c r="K17" s="114">
        <v>0</v>
      </c>
      <c r="L17" s="100"/>
      <c r="M17" s="83">
        <v>-4258619</v>
      </c>
      <c r="N17" s="100"/>
      <c r="O17" s="114">
        <v>0</v>
      </c>
      <c r="P17" s="100"/>
      <c r="Q17" s="114">
        <f>O17</f>
        <v>0</v>
      </c>
      <c r="R17" s="26"/>
      <c r="S17" s="114">
        <f>C17+E17+K17+M17+Q17+G17+I17</f>
        <v>-4258619</v>
      </c>
    </row>
    <row r="18" spans="1:19" s="36" customFormat="1" ht="21.75" customHeight="1">
      <c r="A18" s="69" t="s">
        <v>135</v>
      </c>
      <c r="B18" s="96"/>
      <c r="C18" s="124">
        <f>C17</f>
        <v>0</v>
      </c>
      <c r="D18" s="26"/>
      <c r="E18" s="124">
        <f>E17</f>
        <v>0</v>
      </c>
      <c r="F18" s="41"/>
      <c r="G18" s="124">
        <f>G17</f>
        <v>0</v>
      </c>
      <c r="H18" s="41"/>
      <c r="I18" s="124">
        <f>I17</f>
        <v>0</v>
      </c>
      <c r="J18" s="26"/>
      <c r="K18" s="124">
        <f>K17</f>
        <v>0</v>
      </c>
      <c r="L18" s="26"/>
      <c r="M18" s="124">
        <f>M17</f>
        <v>-4258619</v>
      </c>
      <c r="N18" s="26"/>
      <c r="O18" s="124">
        <f>O17</f>
        <v>0</v>
      </c>
      <c r="P18" s="26"/>
      <c r="Q18" s="124">
        <f>Q17</f>
        <v>0</v>
      </c>
      <c r="R18" s="26"/>
      <c r="S18" s="124">
        <f>S17</f>
        <v>-4258619</v>
      </c>
    </row>
    <row r="19" spans="1:19" s="36" customFormat="1" ht="21.75" customHeight="1">
      <c r="A19" s="32" t="s">
        <v>143</v>
      </c>
      <c r="B19" s="96"/>
      <c r="C19" s="28"/>
      <c r="D19" s="26"/>
      <c r="E19" s="28"/>
      <c r="F19" s="28"/>
      <c r="G19" s="28"/>
      <c r="H19" s="28"/>
      <c r="I19" s="28"/>
      <c r="J19" s="26"/>
      <c r="K19" s="28"/>
      <c r="L19" s="26"/>
      <c r="M19" s="28"/>
      <c r="N19" s="26"/>
      <c r="O19" s="28"/>
      <c r="P19" s="26"/>
      <c r="Q19" s="75"/>
      <c r="R19" s="26"/>
      <c r="S19" s="28"/>
    </row>
    <row r="20" spans="1:19" s="36" customFormat="1" ht="21.75" customHeight="1">
      <c r="A20" s="32" t="s">
        <v>133</v>
      </c>
      <c r="B20" s="96"/>
      <c r="C20" s="124">
        <f>C18</f>
        <v>0</v>
      </c>
      <c r="D20" s="26"/>
      <c r="E20" s="124">
        <f>E18</f>
        <v>0</v>
      </c>
      <c r="F20" s="41"/>
      <c r="G20" s="124">
        <f>G18</f>
        <v>0</v>
      </c>
      <c r="H20" s="41"/>
      <c r="I20" s="124">
        <f>I18</f>
        <v>0</v>
      </c>
      <c r="J20" s="26"/>
      <c r="K20" s="124">
        <f>K18</f>
        <v>0</v>
      </c>
      <c r="L20" s="26"/>
      <c r="M20" s="124">
        <f>M18</f>
        <v>-4258619</v>
      </c>
      <c r="N20" s="26"/>
      <c r="O20" s="124">
        <f>O18</f>
        <v>0</v>
      </c>
      <c r="P20" s="26"/>
      <c r="Q20" s="124">
        <f>Q18</f>
        <v>0</v>
      </c>
      <c r="R20" s="26"/>
      <c r="S20" s="124">
        <f>S18</f>
        <v>-4258619</v>
      </c>
    </row>
    <row r="21" spans="1:19" s="36" customFormat="1" ht="21.75" customHeight="1">
      <c r="A21" s="32" t="s">
        <v>151</v>
      </c>
      <c r="B21" s="3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75"/>
      <c r="R21" s="26"/>
      <c r="S21" s="26"/>
    </row>
    <row r="22" spans="1:19" s="36" customFormat="1" ht="21.75" customHeight="1">
      <c r="A22" s="34" t="s">
        <v>139</v>
      </c>
      <c r="B22" s="32"/>
      <c r="C22" s="198">
        <v>0</v>
      </c>
      <c r="D22" s="100"/>
      <c r="E22" s="198">
        <v>0</v>
      </c>
      <c r="F22" s="40"/>
      <c r="G22" s="198">
        <v>0</v>
      </c>
      <c r="H22" s="40"/>
      <c r="I22" s="198">
        <v>0</v>
      </c>
      <c r="J22" s="100"/>
      <c r="K22" s="198">
        <v>0</v>
      </c>
      <c r="L22" s="100"/>
      <c r="M22" s="198">
        <v>8935807</v>
      </c>
      <c r="N22" s="100"/>
      <c r="O22" s="198">
        <v>0</v>
      </c>
      <c r="P22" s="100"/>
      <c r="Q22" s="198">
        <f>O22</f>
        <v>0</v>
      </c>
      <c r="R22" s="100"/>
      <c r="S22" s="198">
        <f>C22+E22+K22+M22+Q22+G22+I22</f>
        <v>8935807</v>
      </c>
    </row>
    <row r="23" spans="1:19" s="36" customFormat="1" ht="21.75" customHeight="1">
      <c r="A23" s="32" t="s">
        <v>152</v>
      </c>
      <c r="B23" s="32"/>
      <c r="C23" s="124">
        <v>0</v>
      </c>
      <c r="D23" s="26"/>
      <c r="E23" s="124">
        <v>0</v>
      </c>
      <c r="F23" s="41"/>
      <c r="G23" s="124">
        <v>0</v>
      </c>
      <c r="H23" s="41"/>
      <c r="I23" s="124">
        <v>0</v>
      </c>
      <c r="J23" s="26"/>
      <c r="K23" s="124">
        <v>0</v>
      </c>
      <c r="L23" s="26"/>
      <c r="M23" s="124">
        <f>M22</f>
        <v>8935807</v>
      </c>
      <c r="N23" s="26"/>
      <c r="O23" s="124">
        <v>0</v>
      </c>
      <c r="P23" s="26"/>
      <c r="Q23" s="124">
        <f>O23</f>
        <v>0</v>
      </c>
      <c r="R23" s="26"/>
      <c r="S23" s="124">
        <f>C23+E23+K23+M23+Q23+G23+I23</f>
        <v>8935807</v>
      </c>
    </row>
    <row r="24" spans="1:19" s="36" customFormat="1" ht="21.75" customHeight="1">
      <c r="A24" s="37" t="s">
        <v>154</v>
      </c>
      <c r="B24" s="32"/>
      <c r="C24" s="114">
        <v>0</v>
      </c>
      <c r="D24" s="26"/>
      <c r="E24" s="114">
        <v>0</v>
      </c>
      <c r="F24" s="40"/>
      <c r="G24" s="114">
        <v>0</v>
      </c>
      <c r="H24" s="40"/>
      <c r="I24" s="114">
        <v>0</v>
      </c>
      <c r="J24" s="26"/>
      <c r="K24" s="114">
        <v>0</v>
      </c>
      <c r="L24" s="26"/>
      <c r="M24" s="73">
        <v>777</v>
      </c>
      <c r="N24" s="26"/>
      <c r="O24" s="114">
        <v>-777</v>
      </c>
      <c r="P24" s="26"/>
      <c r="Q24" s="114">
        <f>O24</f>
        <v>-777</v>
      </c>
      <c r="R24" s="26"/>
      <c r="S24" s="114">
        <f>C24+E24+K24+M24+Q24+G24+I24</f>
        <v>0</v>
      </c>
    </row>
    <row r="25" spans="1:19" s="36" customFormat="1" ht="21.75" customHeight="1" thickBot="1">
      <c r="A25" s="32" t="s">
        <v>152</v>
      </c>
      <c r="B25" s="32"/>
      <c r="C25" s="98">
        <f>C24+C20+C13</f>
        <v>7742942</v>
      </c>
      <c r="D25" s="26"/>
      <c r="E25" s="98">
        <f>E24+E20+E13</f>
        <v>35572855</v>
      </c>
      <c r="F25" s="28"/>
      <c r="G25" s="98">
        <f>G24+G20+G13</f>
        <v>3470021</v>
      </c>
      <c r="H25" s="28"/>
      <c r="I25" s="98">
        <f>I24+I20+I13</f>
        <v>428671</v>
      </c>
      <c r="J25" s="26"/>
      <c r="K25" s="98">
        <f>K24+K20+K13</f>
        <v>820666</v>
      </c>
      <c r="L25" s="26"/>
      <c r="M25" s="98">
        <f>M23+M24+M20+M13</f>
        <v>32244832</v>
      </c>
      <c r="N25" s="26"/>
      <c r="O25" s="98">
        <f>O24+O20+O13</f>
        <v>1280169</v>
      </c>
      <c r="P25" s="22"/>
      <c r="Q25" s="98">
        <f>Q24+Q20+Q13</f>
        <v>1280169</v>
      </c>
      <c r="R25" s="28"/>
      <c r="S25" s="98">
        <f>S24+S20+S13+S23</f>
        <v>81560156</v>
      </c>
    </row>
    <row r="26" ht="22.5" customHeight="1" thickTop="1"/>
  </sheetData>
  <sheetProtection/>
  <mergeCells count="3">
    <mergeCell ref="C5:S5"/>
    <mergeCell ref="O6:Q6"/>
    <mergeCell ref="C11:S11"/>
  </mergeCells>
  <printOptions/>
  <pageMargins left="0.7" right="0.5" top="0.48" bottom="0.5" header="0.5" footer="0"/>
  <pageSetup firstPageNumber="13" useFirstPageNumber="1" fitToHeight="1" fitToWidth="1" horizontalDpi="600" verticalDpi="600" orientation="landscape" paperSize="9" scale="80" r:id="rId1"/>
  <headerFooter>
    <oddFooter>&amp;L  หมายเหตุประกอบงบการเงินเป็นส่วนหนึ่งของงบการเงินนี้
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52"/>
  <sheetViews>
    <sheetView zoomScaleSheetLayoutView="100" zoomScalePageLayoutView="0" workbookViewId="0" topLeftCell="A1">
      <selection activeCell="H10" sqref="H10"/>
    </sheetView>
  </sheetViews>
  <sheetFormatPr defaultColWidth="9.140625" defaultRowHeight="23.25" customHeight="1"/>
  <cols>
    <col min="1" max="1" width="3.8515625" style="3" customWidth="1"/>
    <col min="2" max="2" width="41.8515625" style="3" customWidth="1"/>
    <col min="3" max="3" width="8.7109375" style="2" customWidth="1"/>
    <col min="4" max="4" width="12.140625" style="3" customWidth="1"/>
    <col min="5" max="5" width="0.85546875" style="3" customWidth="1"/>
    <col min="6" max="6" width="12.140625" style="3" customWidth="1"/>
    <col min="7" max="7" width="0.85546875" style="3" customWidth="1"/>
    <col min="8" max="8" width="12.140625" style="3" customWidth="1"/>
    <col min="9" max="9" width="0.85546875" style="3" customWidth="1"/>
    <col min="10" max="10" width="12.140625" style="3" customWidth="1"/>
    <col min="11" max="16384" width="9.140625" style="3" customWidth="1"/>
  </cols>
  <sheetData>
    <row r="1" spans="1:10" ht="21.75" customHeight="1">
      <c r="A1" s="6" t="s">
        <v>45</v>
      </c>
      <c r="B1" s="6"/>
      <c r="C1" s="182"/>
      <c r="H1" s="207"/>
      <c r="I1" s="207"/>
      <c r="J1" s="207"/>
    </row>
    <row r="2" spans="1:10" ht="21.75" customHeight="1">
      <c r="A2" s="6" t="s">
        <v>256</v>
      </c>
      <c r="B2" s="6"/>
      <c r="C2" s="182"/>
      <c r="H2" s="207"/>
      <c r="I2" s="207"/>
      <c r="J2" s="207"/>
    </row>
    <row r="3" spans="1:10" ht="18.75" customHeight="1">
      <c r="A3" s="183"/>
      <c r="B3" s="183"/>
      <c r="C3" s="4"/>
      <c r="J3" s="58" t="s">
        <v>110</v>
      </c>
    </row>
    <row r="4" spans="1:10" ht="18.75" customHeight="1">
      <c r="A4" s="212"/>
      <c r="B4" s="212"/>
      <c r="C4" s="3"/>
      <c r="D4" s="200" t="s">
        <v>46</v>
      </c>
      <c r="E4" s="200"/>
      <c r="F4" s="200"/>
      <c r="G4" s="106"/>
      <c r="H4" s="200" t="s">
        <v>42</v>
      </c>
      <c r="I4" s="200"/>
      <c r="J4" s="200"/>
    </row>
    <row r="5" spans="1:10" ht="21" customHeight="1">
      <c r="A5" s="212"/>
      <c r="B5" s="212"/>
      <c r="C5" s="3"/>
      <c r="D5" s="203" t="s">
        <v>254</v>
      </c>
      <c r="E5" s="203"/>
      <c r="F5" s="203"/>
      <c r="G5" s="126"/>
      <c r="H5" s="203" t="s">
        <v>254</v>
      </c>
      <c r="I5" s="203"/>
      <c r="J5" s="203"/>
    </row>
    <row r="6" spans="1:10" ht="18.75" customHeight="1">
      <c r="A6" s="1"/>
      <c r="B6" s="1"/>
      <c r="D6" s="205" t="s">
        <v>187</v>
      </c>
      <c r="E6" s="206"/>
      <c r="F6" s="206"/>
      <c r="G6" s="120"/>
      <c r="H6" s="205" t="s">
        <v>187</v>
      </c>
      <c r="I6" s="206"/>
      <c r="J6" s="206"/>
    </row>
    <row r="7" spans="1:10" ht="18.75" customHeight="1">
      <c r="A7" s="1"/>
      <c r="B7" s="1"/>
      <c r="C7" s="2" t="s">
        <v>1</v>
      </c>
      <c r="D7" s="65">
        <v>2557</v>
      </c>
      <c r="E7" s="107"/>
      <c r="F7" s="65">
        <v>2556</v>
      </c>
      <c r="G7" s="59"/>
      <c r="H7" s="65">
        <v>2557</v>
      </c>
      <c r="I7" s="107"/>
      <c r="J7" s="65">
        <v>2556</v>
      </c>
    </row>
    <row r="8" spans="1:10" ht="10.5" customHeight="1">
      <c r="A8" s="1"/>
      <c r="B8" s="1"/>
      <c r="D8" s="131"/>
      <c r="E8" s="107"/>
      <c r="F8" s="131"/>
      <c r="G8" s="59"/>
      <c r="H8" s="131"/>
      <c r="I8" s="107"/>
      <c r="J8" s="131"/>
    </row>
    <row r="9" spans="1:10" ht="21.75">
      <c r="A9" s="7" t="s">
        <v>27</v>
      </c>
      <c r="B9" s="7"/>
      <c r="C9" s="13"/>
      <c r="D9" s="45"/>
      <c r="E9" s="45"/>
      <c r="F9" s="45"/>
      <c r="G9" s="45"/>
      <c r="H9" s="45"/>
      <c r="I9" s="45"/>
      <c r="J9" s="45"/>
    </row>
    <row r="10" spans="1:10" ht="21">
      <c r="A10" s="74" t="s">
        <v>72</v>
      </c>
      <c r="B10" s="74"/>
      <c r="D10" s="14">
        <v>14229392</v>
      </c>
      <c r="E10" s="14"/>
      <c r="F10" s="14">
        <v>9401946</v>
      </c>
      <c r="G10" s="14"/>
      <c r="H10" s="14">
        <v>8935807</v>
      </c>
      <c r="I10" s="14"/>
      <c r="J10" s="14">
        <v>6873798</v>
      </c>
    </row>
    <row r="11" spans="1:10" ht="21">
      <c r="A11" s="5" t="s">
        <v>28</v>
      </c>
      <c r="B11" s="5"/>
      <c r="D11" s="14"/>
      <c r="E11" s="14"/>
      <c r="F11" s="14"/>
      <c r="G11" s="14"/>
      <c r="H11" s="14"/>
      <c r="I11" s="14"/>
      <c r="J11" s="14"/>
    </row>
    <row r="12" spans="1:10" ht="21">
      <c r="A12" s="36" t="s">
        <v>264</v>
      </c>
      <c r="B12" s="74"/>
      <c r="C12" s="2" t="s">
        <v>314</v>
      </c>
      <c r="D12" s="14">
        <v>8962900</v>
      </c>
      <c r="E12" s="14"/>
      <c r="F12" s="14">
        <v>7590655</v>
      </c>
      <c r="G12" s="14"/>
      <c r="H12" s="14">
        <v>2010394</v>
      </c>
      <c r="I12" s="14"/>
      <c r="J12" s="14">
        <v>1823219</v>
      </c>
    </row>
    <row r="13" spans="1:10" ht="21">
      <c r="A13" s="74" t="s">
        <v>101</v>
      </c>
      <c r="B13" s="74"/>
      <c r="D13" s="14">
        <v>1002294</v>
      </c>
      <c r="E13" s="14"/>
      <c r="F13" s="14">
        <v>953750</v>
      </c>
      <c r="G13" s="14"/>
      <c r="H13" s="14">
        <v>8984</v>
      </c>
      <c r="I13" s="14"/>
      <c r="J13" s="14">
        <v>8274</v>
      </c>
    </row>
    <row r="14" spans="1:6" ht="21">
      <c r="A14" s="36" t="s">
        <v>111</v>
      </c>
      <c r="B14" s="74"/>
      <c r="D14" s="14"/>
      <c r="F14" s="14"/>
    </row>
    <row r="15" spans="1:10" ht="21">
      <c r="A15" s="36" t="s">
        <v>112</v>
      </c>
      <c r="B15" s="74"/>
      <c r="C15" s="2">
        <v>8</v>
      </c>
      <c r="D15" s="14">
        <v>5674</v>
      </c>
      <c r="E15" s="14"/>
      <c r="F15" s="14">
        <v>113477</v>
      </c>
      <c r="H15" s="111">
        <v>-549</v>
      </c>
      <c r="J15" s="111">
        <v>16805</v>
      </c>
    </row>
    <row r="16" spans="1:2" ht="21">
      <c r="A16" s="36" t="s">
        <v>277</v>
      </c>
      <c r="B16" s="74"/>
    </row>
    <row r="17" spans="1:2" ht="21">
      <c r="A17" s="36" t="s">
        <v>184</v>
      </c>
      <c r="B17" s="74"/>
    </row>
    <row r="18" spans="1:10" ht="21">
      <c r="A18" s="36" t="s">
        <v>203</v>
      </c>
      <c r="B18" s="74"/>
      <c r="D18" s="14">
        <v>-19447</v>
      </c>
      <c r="E18" s="14"/>
      <c r="F18" s="14">
        <v>95099</v>
      </c>
      <c r="G18" s="14"/>
      <c r="H18" s="14">
        <v>-37157</v>
      </c>
      <c r="I18" s="14"/>
      <c r="J18" s="14">
        <v>116403</v>
      </c>
    </row>
    <row r="19" spans="1:10" ht="21">
      <c r="A19" s="74" t="s">
        <v>20</v>
      </c>
      <c r="B19" s="74"/>
      <c r="D19" s="14">
        <v>-585713</v>
      </c>
      <c r="E19" s="14"/>
      <c r="F19" s="14">
        <v>-405189</v>
      </c>
      <c r="G19" s="14"/>
      <c r="H19" s="14">
        <v>-2453488</v>
      </c>
      <c r="I19" s="14"/>
      <c r="J19" s="14">
        <v>-2815629</v>
      </c>
    </row>
    <row r="20" spans="1:10" ht="21">
      <c r="A20" s="36" t="s">
        <v>57</v>
      </c>
      <c r="B20" s="74"/>
      <c r="D20" s="14">
        <v>-60866</v>
      </c>
      <c r="E20" s="14"/>
      <c r="F20" s="14">
        <v>-32643</v>
      </c>
      <c r="G20" s="14"/>
      <c r="H20" s="14">
        <v>-13427954</v>
      </c>
      <c r="I20" s="14"/>
      <c r="J20" s="14">
        <v>-13566243</v>
      </c>
    </row>
    <row r="21" spans="1:10" ht="21">
      <c r="A21" s="74" t="s">
        <v>86</v>
      </c>
      <c r="B21" s="74"/>
      <c r="C21" s="2">
        <v>34</v>
      </c>
      <c r="D21" s="14">
        <v>8880135</v>
      </c>
      <c r="E21" s="14"/>
      <c r="F21" s="14">
        <v>7937354</v>
      </c>
      <c r="G21" s="14"/>
      <c r="H21" s="14">
        <v>3361976</v>
      </c>
      <c r="I21" s="14"/>
      <c r="J21" s="14">
        <v>3442547</v>
      </c>
    </row>
    <row r="22" spans="1:10" ht="21">
      <c r="A22" s="36" t="s">
        <v>108</v>
      </c>
      <c r="B22" s="74"/>
      <c r="D22" s="14">
        <v>-4662284</v>
      </c>
      <c r="E22" s="14"/>
      <c r="F22" s="14">
        <v>-8218523</v>
      </c>
      <c r="G22" s="14"/>
      <c r="H22" s="184">
        <v>-1883824</v>
      </c>
      <c r="I22" s="14"/>
      <c r="J22" s="184">
        <v>-67</v>
      </c>
    </row>
    <row r="23" spans="1:10" ht="21">
      <c r="A23" s="36" t="s">
        <v>243</v>
      </c>
      <c r="B23" s="74"/>
      <c r="D23" s="14">
        <v>686752</v>
      </c>
      <c r="E23" s="8"/>
      <c r="F23" s="14">
        <v>443423</v>
      </c>
      <c r="G23" s="8"/>
      <c r="H23" s="184">
        <v>196670</v>
      </c>
      <c r="I23" s="8"/>
      <c r="J23" s="184">
        <v>121118</v>
      </c>
    </row>
    <row r="24" spans="1:10" ht="21">
      <c r="A24" s="36" t="s">
        <v>181</v>
      </c>
      <c r="D24" s="133">
        <v>0</v>
      </c>
      <c r="E24" s="14"/>
      <c r="F24" s="133">
        <v>0</v>
      </c>
      <c r="G24" s="14"/>
      <c r="H24" s="133">
        <v>0</v>
      </c>
      <c r="I24" s="14"/>
      <c r="J24" s="184">
        <v>-4000</v>
      </c>
    </row>
    <row r="25" spans="1:10" ht="21">
      <c r="A25" s="36" t="s">
        <v>295</v>
      </c>
      <c r="D25" s="133">
        <v>-12840</v>
      </c>
      <c r="E25" s="14"/>
      <c r="F25" s="133">
        <v>0</v>
      </c>
      <c r="G25" s="14"/>
      <c r="H25" s="133">
        <v>-6900</v>
      </c>
      <c r="I25" s="14"/>
      <c r="J25" s="133">
        <v>0</v>
      </c>
    </row>
    <row r="26" spans="1:10" ht="21">
      <c r="A26" s="36" t="s">
        <v>289</v>
      </c>
      <c r="B26" s="74"/>
      <c r="D26" s="133">
        <v>13292</v>
      </c>
      <c r="E26" s="14"/>
      <c r="F26" s="111">
        <v>-104358</v>
      </c>
      <c r="H26" s="184">
        <v>-4426</v>
      </c>
      <c r="J26" s="184">
        <v>13014</v>
      </c>
    </row>
    <row r="27" spans="1:10" ht="21">
      <c r="A27" s="36" t="s">
        <v>317</v>
      </c>
      <c r="B27" s="74"/>
      <c r="D27" s="133">
        <v>2028</v>
      </c>
      <c r="E27" s="14"/>
      <c r="F27" s="133">
        <v>0</v>
      </c>
      <c r="H27" s="133">
        <v>0</v>
      </c>
      <c r="J27" s="133">
        <v>0</v>
      </c>
    </row>
    <row r="28" spans="1:10" ht="21">
      <c r="A28" s="36" t="s">
        <v>288</v>
      </c>
      <c r="B28" s="74"/>
      <c r="D28" s="133">
        <v>121154</v>
      </c>
      <c r="E28" s="14"/>
      <c r="F28" s="133">
        <v>94627</v>
      </c>
      <c r="G28" s="14"/>
      <c r="H28" s="184">
        <v>35529</v>
      </c>
      <c r="I28" s="14"/>
      <c r="J28" s="133">
        <v>3787</v>
      </c>
    </row>
    <row r="29" spans="1:10" ht="21">
      <c r="A29" s="36" t="s">
        <v>278</v>
      </c>
      <c r="C29" s="2">
        <v>17</v>
      </c>
      <c r="D29" s="133">
        <v>60601</v>
      </c>
      <c r="E29" s="14"/>
      <c r="F29" s="133">
        <v>0</v>
      </c>
      <c r="G29" s="14"/>
      <c r="H29" s="184">
        <v>60601</v>
      </c>
      <c r="I29" s="14"/>
      <c r="J29" s="191" t="s">
        <v>131</v>
      </c>
    </row>
    <row r="30" spans="1:10" ht="21">
      <c r="A30" s="36" t="s">
        <v>279</v>
      </c>
      <c r="E30" s="14"/>
      <c r="G30" s="14"/>
      <c r="H30" s="14"/>
      <c r="I30" s="14"/>
      <c r="J30" s="14"/>
    </row>
    <row r="31" spans="1:10" ht="21">
      <c r="A31" s="36" t="s">
        <v>280</v>
      </c>
      <c r="D31" s="133">
        <v>0</v>
      </c>
      <c r="E31" s="14"/>
      <c r="F31" s="14">
        <v>-6990</v>
      </c>
      <c r="G31" s="14"/>
      <c r="H31" s="191" t="s">
        <v>131</v>
      </c>
      <c r="I31" s="14"/>
      <c r="J31" s="191" t="s">
        <v>131</v>
      </c>
    </row>
    <row r="32" spans="1:10" ht="21">
      <c r="A32" s="36" t="s">
        <v>301</v>
      </c>
      <c r="B32" s="74"/>
      <c r="D32" s="14">
        <v>-259791</v>
      </c>
      <c r="E32" s="14"/>
      <c r="F32" s="14">
        <v>-124463</v>
      </c>
      <c r="G32" s="14"/>
      <c r="H32" s="150">
        <v>540374</v>
      </c>
      <c r="I32" s="14"/>
      <c r="J32" s="14">
        <v>-120490</v>
      </c>
    </row>
    <row r="33" spans="1:10" ht="21">
      <c r="A33" s="36" t="s">
        <v>186</v>
      </c>
      <c r="B33" s="74"/>
      <c r="D33" s="14"/>
      <c r="E33" s="14"/>
      <c r="F33" s="14"/>
      <c r="G33" s="14"/>
      <c r="H33" s="14"/>
      <c r="I33" s="14"/>
      <c r="J33" s="14"/>
    </row>
    <row r="34" spans="1:10" ht="21">
      <c r="A34" s="36" t="s">
        <v>229</v>
      </c>
      <c r="B34" s="74"/>
      <c r="D34" s="14">
        <v>-337921</v>
      </c>
      <c r="E34" s="14"/>
      <c r="F34" s="14">
        <v>-523710</v>
      </c>
      <c r="G34" s="14"/>
      <c r="H34" s="133" t="s">
        <v>96</v>
      </c>
      <c r="I34" s="14"/>
      <c r="J34" s="133" t="s">
        <v>96</v>
      </c>
    </row>
    <row r="35" spans="1:10" ht="21">
      <c r="A35" s="36" t="s">
        <v>318</v>
      </c>
      <c r="B35" s="74"/>
      <c r="D35" s="133">
        <v>0</v>
      </c>
      <c r="E35" s="14"/>
      <c r="F35" s="133">
        <v>0</v>
      </c>
      <c r="G35" s="14"/>
      <c r="H35" s="133" t="s">
        <v>96</v>
      </c>
      <c r="I35" s="14"/>
      <c r="J35" s="14">
        <v>339097</v>
      </c>
    </row>
    <row r="36" spans="1:2" ht="23.25" customHeight="1">
      <c r="A36" s="74" t="s">
        <v>58</v>
      </c>
      <c r="B36" s="74"/>
    </row>
    <row r="37" spans="1:10" ht="23.25" customHeight="1">
      <c r="A37" s="36" t="s">
        <v>170</v>
      </c>
      <c r="B37" s="74"/>
      <c r="C37" s="2" t="s">
        <v>313</v>
      </c>
      <c r="D37" s="14">
        <v>-4868734</v>
      </c>
      <c r="E37" s="14"/>
      <c r="F37" s="14">
        <v>-4947488</v>
      </c>
      <c r="G37" s="14"/>
      <c r="H37" s="133" t="s">
        <v>96</v>
      </c>
      <c r="I37" s="14"/>
      <c r="J37" s="133" t="s">
        <v>96</v>
      </c>
    </row>
    <row r="38" spans="1:10" ht="23.25" customHeight="1">
      <c r="A38" s="36" t="s">
        <v>196</v>
      </c>
      <c r="B38" s="74"/>
      <c r="C38" s="2">
        <v>35</v>
      </c>
      <c r="D38" s="15">
        <v>3649402</v>
      </c>
      <c r="E38" s="14"/>
      <c r="F38" s="15">
        <v>133429</v>
      </c>
      <c r="G38" s="14"/>
      <c r="H38" s="15">
        <v>-864293</v>
      </c>
      <c r="I38" s="14"/>
      <c r="J38" s="15">
        <v>-1687619</v>
      </c>
    </row>
    <row r="39" spans="3:10" ht="21">
      <c r="C39" s="3"/>
      <c r="D39" s="14">
        <f>SUM(D10:D38)</f>
        <v>26806028</v>
      </c>
      <c r="E39" s="14"/>
      <c r="F39" s="14">
        <f>SUM(F10:F38)</f>
        <v>12400396</v>
      </c>
      <c r="G39" s="14"/>
      <c r="H39" s="14">
        <f>SUM(H10:H38)</f>
        <v>-3528256</v>
      </c>
      <c r="I39" s="14"/>
      <c r="J39" s="14">
        <f>SUM(J10:J38)</f>
        <v>-5435986</v>
      </c>
    </row>
    <row r="40" spans="1:10" ht="23.25" customHeight="1">
      <c r="A40" s="6" t="s">
        <v>45</v>
      </c>
      <c r="B40" s="6"/>
      <c r="C40" s="182"/>
      <c r="H40" s="207"/>
      <c r="I40" s="207"/>
      <c r="J40" s="207"/>
    </row>
    <row r="41" spans="1:10" ht="23.25" customHeight="1">
      <c r="A41" s="6" t="s">
        <v>32</v>
      </c>
      <c r="B41" s="6"/>
      <c r="C41" s="182"/>
      <c r="H41" s="207"/>
      <c r="I41" s="207"/>
      <c r="J41" s="207"/>
    </row>
    <row r="42" spans="1:10" ht="18" customHeight="1">
      <c r="A42" s="183"/>
      <c r="B42" s="183"/>
      <c r="C42" s="4"/>
      <c r="J42" s="58" t="s">
        <v>110</v>
      </c>
    </row>
    <row r="43" spans="1:10" ht="19.5" customHeight="1">
      <c r="A43" s="212"/>
      <c r="B43" s="212"/>
      <c r="C43" s="3"/>
      <c r="D43" s="200" t="s">
        <v>46</v>
      </c>
      <c r="E43" s="200"/>
      <c r="F43" s="200"/>
      <c r="G43" s="106"/>
      <c r="H43" s="200" t="s">
        <v>42</v>
      </c>
      <c r="I43" s="200"/>
      <c r="J43" s="200"/>
    </row>
    <row r="44" spans="1:10" ht="23.25" customHeight="1">
      <c r="A44" s="212"/>
      <c r="B44" s="212"/>
      <c r="C44" s="3"/>
      <c r="D44" s="203" t="s">
        <v>254</v>
      </c>
      <c r="E44" s="203"/>
      <c r="F44" s="203"/>
      <c r="G44" s="126"/>
      <c r="H44" s="203" t="s">
        <v>254</v>
      </c>
      <c r="I44" s="203"/>
      <c r="J44" s="203"/>
    </row>
    <row r="45" spans="1:10" ht="23.25" customHeight="1">
      <c r="A45" s="1"/>
      <c r="B45" s="1"/>
      <c r="D45" s="205" t="s">
        <v>187</v>
      </c>
      <c r="E45" s="206"/>
      <c r="F45" s="206"/>
      <c r="G45" s="120"/>
      <c r="H45" s="205" t="s">
        <v>187</v>
      </c>
      <c r="I45" s="206"/>
      <c r="J45" s="206"/>
    </row>
    <row r="46" spans="1:10" ht="23.25" customHeight="1">
      <c r="A46" s="1"/>
      <c r="B46" s="1"/>
      <c r="C46" s="2" t="s">
        <v>1</v>
      </c>
      <c r="D46" s="65">
        <v>2557</v>
      </c>
      <c r="E46" s="107"/>
      <c r="F46" s="65">
        <v>2556</v>
      </c>
      <c r="G46" s="59"/>
      <c r="H46" s="65">
        <v>2557</v>
      </c>
      <c r="I46" s="107"/>
      <c r="J46" s="65">
        <v>2556</v>
      </c>
    </row>
    <row r="47" spans="1:10" ht="21.75">
      <c r="A47" s="7" t="s">
        <v>113</v>
      </c>
      <c r="B47" s="1"/>
      <c r="D47" s="131"/>
      <c r="E47" s="107"/>
      <c r="F47" s="131"/>
      <c r="G47" s="59"/>
      <c r="H47" s="131"/>
      <c r="I47" s="107"/>
      <c r="J47" s="131"/>
    </row>
    <row r="48" spans="1:10" ht="21">
      <c r="A48" s="5" t="s">
        <v>29</v>
      </c>
      <c r="B48" s="5"/>
      <c r="D48" s="45"/>
      <c r="E48" s="45"/>
      <c r="F48" s="45"/>
      <c r="G48" s="45"/>
      <c r="H48" s="45"/>
      <c r="I48" s="45"/>
      <c r="J48" s="45"/>
    </row>
    <row r="49" spans="1:10" ht="21">
      <c r="A49" s="36" t="s">
        <v>210</v>
      </c>
      <c r="D49" s="14">
        <v>-452229</v>
      </c>
      <c r="E49" s="14"/>
      <c r="F49" s="14">
        <v>-567521</v>
      </c>
      <c r="G49" s="14"/>
      <c r="H49" s="14">
        <v>380694</v>
      </c>
      <c r="I49" s="14"/>
      <c r="J49" s="14">
        <v>568320</v>
      </c>
    </row>
    <row r="50" spans="1:10" ht="21">
      <c r="A50" s="3" t="s">
        <v>3</v>
      </c>
      <c r="D50" s="14">
        <v>-959960</v>
      </c>
      <c r="E50" s="14"/>
      <c r="F50" s="14">
        <v>1300427</v>
      </c>
      <c r="G50" s="14"/>
      <c r="H50" s="45">
        <v>114150</v>
      </c>
      <c r="I50" s="14"/>
      <c r="J50" s="45">
        <v>879124</v>
      </c>
    </row>
    <row r="51" spans="1:10" ht="21">
      <c r="A51" s="36" t="s">
        <v>167</v>
      </c>
      <c r="D51" s="14">
        <v>-2625957</v>
      </c>
      <c r="E51" s="14"/>
      <c r="F51" s="14">
        <v>-1626905</v>
      </c>
      <c r="G51" s="14"/>
      <c r="H51" s="45">
        <v>-106002</v>
      </c>
      <c r="I51" s="14"/>
      <c r="J51" s="45">
        <v>-12146</v>
      </c>
    </row>
    <row r="52" spans="1:10" ht="21">
      <c r="A52" s="3" t="s">
        <v>4</v>
      </c>
      <c r="D52" s="111">
        <v>-2410878</v>
      </c>
      <c r="E52" s="14"/>
      <c r="F52" s="111">
        <v>-294080</v>
      </c>
      <c r="G52" s="14"/>
      <c r="H52" s="150">
        <v>128058</v>
      </c>
      <c r="I52" s="14"/>
      <c r="J52" s="150">
        <v>92214</v>
      </c>
    </row>
    <row r="53" spans="1:10" ht="21">
      <c r="A53" s="3" t="s">
        <v>7</v>
      </c>
      <c r="D53" s="14">
        <v>-1159492</v>
      </c>
      <c r="E53" s="14"/>
      <c r="F53" s="14">
        <v>-519845</v>
      </c>
      <c r="G53" s="14"/>
      <c r="H53" s="14">
        <v>15905</v>
      </c>
      <c r="I53" s="14"/>
      <c r="J53" s="14">
        <v>-386</v>
      </c>
    </row>
    <row r="54" spans="1:10" ht="21">
      <c r="A54" s="3" t="s">
        <v>244</v>
      </c>
      <c r="D54" s="14">
        <v>5608282</v>
      </c>
      <c r="E54" s="14"/>
      <c r="F54" s="14">
        <v>-339194</v>
      </c>
      <c r="G54" s="14"/>
      <c r="H54" s="14">
        <v>-308712</v>
      </c>
      <c r="I54" s="14"/>
      <c r="J54" s="14">
        <v>-183542</v>
      </c>
    </row>
    <row r="55" spans="1:10" ht="21">
      <c r="A55" s="3" t="s">
        <v>12</v>
      </c>
      <c r="D55" s="45">
        <v>1782424</v>
      </c>
      <c r="E55" s="45"/>
      <c r="F55" s="45">
        <v>2322204</v>
      </c>
      <c r="G55" s="45"/>
      <c r="H55" s="185">
        <v>-1280</v>
      </c>
      <c r="I55" s="45"/>
      <c r="J55" s="185">
        <v>-164683</v>
      </c>
    </row>
    <row r="56" spans="1:10" ht="21">
      <c r="A56" s="36" t="s">
        <v>202</v>
      </c>
      <c r="D56" s="45">
        <v>-183324</v>
      </c>
      <c r="E56" s="45"/>
      <c r="F56" s="45">
        <v>-183103</v>
      </c>
      <c r="G56" s="45"/>
      <c r="H56" s="133">
        <v>-64995</v>
      </c>
      <c r="I56" s="45"/>
      <c r="J56" s="133">
        <v>-21118</v>
      </c>
    </row>
    <row r="57" spans="1:10" ht="21">
      <c r="A57" s="3" t="s">
        <v>35</v>
      </c>
      <c r="D57" s="15">
        <v>-3219730</v>
      </c>
      <c r="E57" s="14"/>
      <c r="F57" s="15">
        <v>-3040786</v>
      </c>
      <c r="G57" s="14"/>
      <c r="H57" s="186">
        <v>-56045</v>
      </c>
      <c r="I57" s="187"/>
      <c r="J57" s="186">
        <v>-64456</v>
      </c>
    </row>
    <row r="58" spans="1:10" ht="21.75">
      <c r="A58" s="4" t="s">
        <v>245</v>
      </c>
      <c r="B58" s="4"/>
      <c r="C58" s="13"/>
      <c r="D58" s="112">
        <f>SUM(D48:D57)+D39</f>
        <v>23185164</v>
      </c>
      <c r="E58" s="17"/>
      <c r="F58" s="112">
        <f>SUM(F48:F57)+F39</f>
        <v>9451593</v>
      </c>
      <c r="G58" s="14"/>
      <c r="H58" s="112">
        <f>SUM(H48:H57)+H39</f>
        <v>-3426483</v>
      </c>
      <c r="I58" s="17"/>
      <c r="J58" s="112">
        <f>SUM(J48:J57)+J39</f>
        <v>-4342659</v>
      </c>
    </row>
    <row r="59" spans="1:10" ht="21.75">
      <c r="A59" s="4"/>
      <c r="B59" s="4"/>
      <c r="C59" s="13"/>
      <c r="D59" s="72"/>
      <c r="E59" s="17"/>
      <c r="F59" s="72"/>
      <c r="G59" s="14"/>
      <c r="H59" s="72"/>
      <c r="I59" s="17"/>
      <c r="J59" s="72"/>
    </row>
    <row r="60" spans="1:10" ht="21.75">
      <c r="A60" s="7" t="s">
        <v>30</v>
      </c>
      <c r="B60" s="7"/>
      <c r="C60" s="13"/>
      <c r="D60" s="14"/>
      <c r="E60" s="14"/>
      <c r="F60" s="14"/>
      <c r="G60" s="14"/>
      <c r="H60" s="14"/>
      <c r="I60" s="14"/>
      <c r="J60" s="14"/>
    </row>
    <row r="61" spans="1:10" ht="21">
      <c r="A61" s="3" t="s">
        <v>70</v>
      </c>
      <c r="D61" s="45">
        <v>596931</v>
      </c>
      <c r="E61" s="45"/>
      <c r="F61" s="45">
        <v>516010</v>
      </c>
      <c r="G61" s="45"/>
      <c r="H61" s="45">
        <v>2466148</v>
      </c>
      <c r="I61" s="45"/>
      <c r="J61" s="45">
        <v>2713206</v>
      </c>
    </row>
    <row r="62" spans="1:10" ht="21">
      <c r="A62" s="3" t="s">
        <v>36</v>
      </c>
      <c r="D62" s="47">
        <v>3406666</v>
      </c>
      <c r="E62" s="14"/>
      <c r="F62" s="12">
        <v>3291771</v>
      </c>
      <c r="G62" s="45"/>
      <c r="H62" s="45">
        <v>10650971</v>
      </c>
      <c r="I62" s="45"/>
      <c r="J62" s="45">
        <v>13492220</v>
      </c>
    </row>
    <row r="63" spans="1:10" ht="21">
      <c r="A63" s="36" t="s">
        <v>246</v>
      </c>
      <c r="D63" s="133">
        <v>0</v>
      </c>
      <c r="E63" s="14"/>
      <c r="F63" s="133">
        <v>0</v>
      </c>
      <c r="G63" s="45"/>
      <c r="H63" s="184">
        <v>-1931700</v>
      </c>
      <c r="I63" s="45"/>
      <c r="J63" s="184">
        <v>4288684</v>
      </c>
    </row>
    <row r="64" spans="1:10" ht="21">
      <c r="A64" s="36" t="s">
        <v>281</v>
      </c>
      <c r="D64" s="12"/>
      <c r="E64" s="14"/>
      <c r="F64" s="12"/>
      <c r="G64" s="45"/>
      <c r="H64" s="184"/>
      <c r="I64" s="45"/>
      <c r="J64" s="184"/>
    </row>
    <row r="65" spans="1:10" ht="21">
      <c r="A65" s="35" t="s">
        <v>270</v>
      </c>
      <c r="D65" s="12">
        <v>141299</v>
      </c>
      <c r="E65" s="14"/>
      <c r="F65" s="12">
        <v>63122</v>
      </c>
      <c r="G65" s="45"/>
      <c r="H65" s="184" t="s">
        <v>96</v>
      </c>
      <c r="I65" s="45"/>
      <c r="J65" s="184" t="s">
        <v>96</v>
      </c>
    </row>
    <row r="66" spans="1:10" ht="21">
      <c r="A66" s="36" t="s">
        <v>269</v>
      </c>
      <c r="D66" s="133">
        <v>0</v>
      </c>
      <c r="E66" s="14"/>
      <c r="F66" s="12">
        <v>-135662</v>
      </c>
      <c r="G66" s="45"/>
      <c r="H66" s="184" t="s">
        <v>96</v>
      </c>
      <c r="I66" s="45"/>
      <c r="J66" s="184" t="s">
        <v>96</v>
      </c>
    </row>
    <row r="67" spans="1:10" ht="21">
      <c r="A67" s="36" t="s">
        <v>321</v>
      </c>
      <c r="D67" s="133">
        <v>-2629610</v>
      </c>
      <c r="F67" s="133">
        <v>-2986631</v>
      </c>
      <c r="H67" s="184" t="s">
        <v>96</v>
      </c>
      <c r="J67" s="184" t="s">
        <v>96</v>
      </c>
    </row>
    <row r="68" spans="1:10" ht="21">
      <c r="A68" s="3" t="s">
        <v>87</v>
      </c>
      <c r="D68" s="45">
        <v>-13484362</v>
      </c>
      <c r="E68" s="45"/>
      <c r="F68" s="45">
        <v>-14028670</v>
      </c>
      <c r="G68" s="45"/>
      <c r="H68" s="187">
        <v>-1654</v>
      </c>
      <c r="I68" s="45"/>
      <c r="J68" s="187">
        <v>-2503610</v>
      </c>
    </row>
    <row r="69" spans="1:10" ht="21">
      <c r="A69" s="74" t="s">
        <v>247</v>
      </c>
      <c r="D69" s="133">
        <v>0</v>
      </c>
      <c r="E69" s="45"/>
      <c r="F69" s="133">
        <v>-314207</v>
      </c>
      <c r="G69" s="45"/>
      <c r="H69" s="184" t="s">
        <v>96</v>
      </c>
      <c r="I69" s="45"/>
      <c r="J69" s="184" t="s">
        <v>96</v>
      </c>
    </row>
    <row r="70" spans="1:10" ht="23.25" customHeight="1">
      <c r="A70" s="74" t="s">
        <v>88</v>
      </c>
      <c r="D70" s="45">
        <v>6173439</v>
      </c>
      <c r="E70" s="45"/>
      <c r="F70" s="45">
        <v>12880436</v>
      </c>
      <c r="G70" s="45"/>
      <c r="H70" s="187">
        <v>21007963</v>
      </c>
      <c r="I70" s="45"/>
      <c r="J70" s="184">
        <v>493147</v>
      </c>
    </row>
    <row r="71" spans="1:10" ht="23.25" customHeight="1">
      <c r="A71" s="36" t="s">
        <v>191</v>
      </c>
      <c r="C71" s="2">
        <v>5</v>
      </c>
      <c r="D71" s="133">
        <v>-3129823</v>
      </c>
      <c r="E71" s="45"/>
      <c r="F71" s="133">
        <v>-729485</v>
      </c>
      <c r="G71" s="45"/>
      <c r="H71" s="184" t="s">
        <v>96</v>
      </c>
      <c r="J71" s="184" t="s">
        <v>96</v>
      </c>
    </row>
    <row r="72" spans="1:10" ht="23.25" customHeight="1">
      <c r="A72" s="36" t="s">
        <v>282</v>
      </c>
      <c r="D72" s="133">
        <v>1633945</v>
      </c>
      <c r="E72" s="45"/>
      <c r="F72" s="184" t="s">
        <v>96</v>
      </c>
      <c r="G72" s="45"/>
      <c r="H72" s="184" t="s">
        <v>96</v>
      </c>
      <c r="J72" s="184" t="s">
        <v>96</v>
      </c>
    </row>
    <row r="73" spans="1:10" ht="23.25" customHeight="1">
      <c r="A73" s="36" t="s">
        <v>283</v>
      </c>
      <c r="D73" s="133">
        <v>0</v>
      </c>
      <c r="E73" s="14"/>
      <c r="F73" s="133">
        <v>0</v>
      </c>
      <c r="G73" s="14"/>
      <c r="H73" s="187">
        <v>1265352</v>
      </c>
      <c r="I73" s="14"/>
      <c r="J73" s="184">
        <v>-4744800</v>
      </c>
    </row>
    <row r="74" spans="1:10" ht="23.25" customHeight="1">
      <c r="A74" s="36" t="s">
        <v>290</v>
      </c>
      <c r="D74" s="133">
        <v>-25550473</v>
      </c>
      <c r="E74" s="107"/>
      <c r="F74" s="133">
        <v>-22513225</v>
      </c>
      <c r="H74" s="187">
        <v>-2152133</v>
      </c>
      <c r="J74" s="192">
        <v>-3190334</v>
      </c>
    </row>
    <row r="75" spans="1:10" ht="23.25" customHeight="1">
      <c r="A75" s="36" t="s">
        <v>291</v>
      </c>
      <c r="D75" s="133">
        <v>-62871</v>
      </c>
      <c r="E75" s="107"/>
      <c r="F75" s="133">
        <v>-26980</v>
      </c>
      <c r="G75" s="59"/>
      <c r="H75" s="184" t="s">
        <v>96</v>
      </c>
      <c r="I75" s="107"/>
      <c r="J75" s="184" t="s">
        <v>96</v>
      </c>
    </row>
    <row r="76" spans="1:10" ht="23.25" customHeight="1">
      <c r="A76" s="36"/>
      <c r="D76" s="133"/>
      <c r="E76" s="45"/>
      <c r="F76" s="133"/>
      <c r="G76" s="45"/>
      <c r="H76" s="184"/>
      <c r="I76" s="45"/>
      <c r="J76" s="184"/>
    </row>
    <row r="78" spans="1:10" ht="23.25" customHeight="1">
      <c r="A78" s="6" t="s">
        <v>45</v>
      </c>
      <c r="B78" s="6"/>
      <c r="C78" s="182"/>
      <c r="H78" s="207"/>
      <c r="I78" s="207"/>
      <c r="J78" s="207"/>
    </row>
    <row r="79" spans="1:10" ht="23.25" customHeight="1">
      <c r="A79" s="6" t="s">
        <v>32</v>
      </c>
      <c r="B79" s="6"/>
      <c r="C79" s="182"/>
      <c r="H79" s="207"/>
      <c r="I79" s="207"/>
      <c r="J79" s="207"/>
    </row>
    <row r="80" spans="1:10" ht="20.25" customHeight="1">
      <c r="A80" s="183"/>
      <c r="B80" s="183"/>
      <c r="C80" s="4"/>
      <c r="J80" s="58" t="s">
        <v>110</v>
      </c>
    </row>
    <row r="81" spans="1:10" ht="19.5" customHeight="1">
      <c r="A81" s="212"/>
      <c r="B81" s="212"/>
      <c r="C81" s="3"/>
      <c r="D81" s="200" t="s">
        <v>46</v>
      </c>
      <c r="E81" s="200"/>
      <c r="F81" s="200"/>
      <c r="G81" s="106"/>
      <c r="H81" s="200" t="s">
        <v>42</v>
      </c>
      <c r="I81" s="200"/>
      <c r="J81" s="200"/>
    </row>
    <row r="82" spans="1:10" ht="23.25" customHeight="1">
      <c r="A82" s="212"/>
      <c r="B82" s="212"/>
      <c r="C82" s="3"/>
      <c r="D82" s="203" t="s">
        <v>254</v>
      </c>
      <c r="E82" s="203"/>
      <c r="F82" s="203"/>
      <c r="G82" s="126"/>
      <c r="H82" s="203" t="s">
        <v>254</v>
      </c>
      <c r="I82" s="203"/>
      <c r="J82" s="203"/>
    </row>
    <row r="83" spans="1:10" ht="23.25" customHeight="1">
      <c r="A83" s="1"/>
      <c r="B83" s="1"/>
      <c r="D83" s="205" t="s">
        <v>187</v>
      </c>
      <c r="E83" s="206"/>
      <c r="F83" s="206"/>
      <c r="G83" s="120"/>
      <c r="H83" s="205" t="s">
        <v>187</v>
      </c>
      <c r="I83" s="206"/>
      <c r="J83" s="206"/>
    </row>
    <row r="84" spans="1:10" ht="23.25" customHeight="1">
      <c r="A84" s="1"/>
      <c r="B84" s="1"/>
      <c r="C84" s="2" t="s">
        <v>1</v>
      </c>
      <c r="D84" s="65">
        <v>2557</v>
      </c>
      <c r="E84" s="107"/>
      <c r="F84" s="65">
        <v>2556</v>
      </c>
      <c r="G84" s="59"/>
      <c r="H84" s="65">
        <v>2557</v>
      </c>
      <c r="I84" s="107"/>
      <c r="J84" s="65">
        <v>2556</v>
      </c>
    </row>
    <row r="85" spans="1:10" ht="23.25" customHeight="1">
      <c r="A85" s="7" t="s">
        <v>114</v>
      </c>
      <c r="B85" s="1"/>
      <c r="D85" s="59"/>
      <c r="E85" s="107"/>
      <c r="F85" s="93"/>
      <c r="G85" s="59"/>
      <c r="H85" s="59"/>
      <c r="I85" s="107"/>
      <c r="J85" s="93"/>
    </row>
    <row r="86" spans="1:10" ht="23.25" customHeight="1">
      <c r="A86" s="36" t="s">
        <v>296</v>
      </c>
      <c r="D86" s="133">
        <v>11024</v>
      </c>
      <c r="E86" s="107"/>
      <c r="F86" s="133">
        <v>0</v>
      </c>
      <c r="G86" s="59"/>
      <c r="H86" s="192">
        <v>11000</v>
      </c>
      <c r="I86" s="107"/>
      <c r="J86" s="192" t="s">
        <v>96</v>
      </c>
    </row>
    <row r="87" spans="1:10" ht="23.25" customHeight="1">
      <c r="A87" s="36" t="s">
        <v>292</v>
      </c>
      <c r="D87" s="133">
        <v>73854</v>
      </c>
      <c r="E87" s="107"/>
      <c r="F87" s="133">
        <v>317830</v>
      </c>
      <c r="G87" s="59"/>
      <c r="H87" s="192">
        <v>28865</v>
      </c>
      <c r="I87" s="107"/>
      <c r="J87" s="192">
        <v>30613</v>
      </c>
    </row>
    <row r="88" spans="1:10" ht="23.25" customHeight="1">
      <c r="A88" s="36" t="s">
        <v>319</v>
      </c>
      <c r="D88" s="133">
        <v>653</v>
      </c>
      <c r="E88" s="107"/>
      <c r="F88" s="133">
        <v>0</v>
      </c>
      <c r="G88" s="59"/>
      <c r="H88" s="192">
        <v>0</v>
      </c>
      <c r="I88" s="107"/>
      <c r="J88" s="192">
        <v>0</v>
      </c>
    </row>
    <row r="89" spans="1:10" ht="23.25" customHeight="1">
      <c r="A89" s="36" t="s">
        <v>248</v>
      </c>
      <c r="C89" s="2">
        <v>19</v>
      </c>
      <c r="D89" s="14">
        <v>-230762</v>
      </c>
      <c r="E89" s="14"/>
      <c r="F89" s="14">
        <v>-158748</v>
      </c>
      <c r="G89" s="8"/>
      <c r="H89" s="8">
        <v>-6142</v>
      </c>
      <c r="I89" s="8"/>
      <c r="J89" s="8">
        <v>-9427</v>
      </c>
    </row>
    <row r="90" spans="1:10" ht="23.25" customHeight="1">
      <c r="A90" s="36" t="s">
        <v>198</v>
      </c>
      <c r="D90" s="14">
        <v>-113647</v>
      </c>
      <c r="E90" s="14"/>
      <c r="F90" s="14">
        <v>-397268</v>
      </c>
      <c r="G90" s="8"/>
      <c r="H90" s="42" t="s">
        <v>96</v>
      </c>
      <c r="I90" s="8"/>
      <c r="J90" s="42" t="s">
        <v>96</v>
      </c>
    </row>
    <row r="91" spans="1:10" ht="23.25" customHeight="1">
      <c r="A91" s="36" t="s">
        <v>153</v>
      </c>
      <c r="D91" s="133">
        <v>0</v>
      </c>
      <c r="E91" s="14"/>
      <c r="F91" s="133">
        <v>0</v>
      </c>
      <c r="G91" s="29"/>
      <c r="H91" s="133">
        <v>0</v>
      </c>
      <c r="I91" s="29"/>
      <c r="J91" s="8">
        <v>24000</v>
      </c>
    </row>
    <row r="92" spans="1:10" ht="23.25" customHeight="1">
      <c r="A92" s="4" t="s">
        <v>266</v>
      </c>
      <c r="B92" s="4"/>
      <c r="C92" s="13"/>
      <c r="D92" s="137">
        <f>SUM(D61:D75,D86:D91)</f>
        <v>-33163737</v>
      </c>
      <c r="E92" s="17"/>
      <c r="F92" s="137">
        <f>SUM(F61:F75,F86:F91)</f>
        <v>-24221707</v>
      </c>
      <c r="G92" s="17"/>
      <c r="H92" s="137">
        <f>SUM(H61:H75,H86:H91)</f>
        <v>31338670</v>
      </c>
      <c r="I92" s="17"/>
      <c r="J92" s="137">
        <f>SUM(J61:J75,J86:J91)</f>
        <v>10593699</v>
      </c>
    </row>
    <row r="93" spans="1:10" ht="23.25" customHeight="1">
      <c r="A93" s="4"/>
      <c r="B93" s="4"/>
      <c r="C93" s="13"/>
      <c r="D93" s="72"/>
      <c r="E93" s="17"/>
      <c r="F93" s="72"/>
      <c r="G93" s="17"/>
      <c r="H93" s="72"/>
      <c r="I93" s="17"/>
      <c r="J93" s="72"/>
    </row>
    <row r="94" spans="1:10" ht="23.25" customHeight="1">
      <c r="A94" s="7" t="s">
        <v>31</v>
      </c>
      <c r="B94" s="7"/>
      <c r="C94" s="13"/>
      <c r="D94" s="45"/>
      <c r="E94" s="45"/>
      <c r="F94" s="45"/>
      <c r="G94" s="45"/>
      <c r="H94" s="45"/>
      <c r="I94" s="45"/>
      <c r="J94" s="45"/>
    </row>
    <row r="95" spans="1:10" ht="21">
      <c r="A95" s="3" t="s">
        <v>66</v>
      </c>
      <c r="D95" s="45">
        <v>-8392562</v>
      </c>
      <c r="E95" s="45"/>
      <c r="F95" s="45">
        <v>-7119342</v>
      </c>
      <c r="G95" s="45"/>
      <c r="H95" s="45">
        <v>-3305031</v>
      </c>
      <c r="I95" s="45"/>
      <c r="J95" s="45">
        <v>-3042759</v>
      </c>
    </row>
    <row r="96" spans="1:10" ht="21">
      <c r="A96" s="36" t="s">
        <v>249</v>
      </c>
      <c r="D96" s="14">
        <v>3009084</v>
      </c>
      <c r="E96" s="14"/>
      <c r="F96" s="14">
        <v>10934337</v>
      </c>
      <c r="G96" s="14"/>
      <c r="H96" s="133" t="s">
        <v>96</v>
      </c>
      <c r="I96" s="14"/>
      <c r="J96" s="184">
        <v>-4550762</v>
      </c>
    </row>
    <row r="97" spans="1:10" ht="21">
      <c r="A97" s="36" t="s">
        <v>315</v>
      </c>
      <c r="D97" s="14">
        <v>-1599221</v>
      </c>
      <c r="E97" s="14"/>
      <c r="F97" s="14">
        <v>-1751370</v>
      </c>
      <c r="G97" s="14"/>
      <c r="H97" s="133">
        <v>-1599221</v>
      </c>
      <c r="I97" s="14"/>
      <c r="J97" s="133">
        <v>-1751370</v>
      </c>
    </row>
    <row r="98" spans="1:10" ht="21">
      <c r="A98" s="36" t="s">
        <v>316</v>
      </c>
      <c r="D98" s="133">
        <v>0</v>
      </c>
      <c r="E98" s="45"/>
      <c r="F98" s="133">
        <v>0</v>
      </c>
      <c r="G98" s="45"/>
      <c r="H98" s="133" t="s">
        <v>96</v>
      </c>
      <c r="I98" s="45"/>
      <c r="J98" s="184">
        <v>-400000</v>
      </c>
    </row>
    <row r="99" spans="1:10" ht="21">
      <c r="A99" s="36" t="s">
        <v>261</v>
      </c>
      <c r="D99" s="133"/>
      <c r="F99" s="133"/>
      <c r="H99" s="133"/>
      <c r="J99" s="133"/>
    </row>
    <row r="100" spans="1:10" ht="21">
      <c r="A100" s="36" t="s">
        <v>320</v>
      </c>
      <c r="D100" s="12">
        <v>171083</v>
      </c>
      <c r="E100" s="45"/>
      <c r="F100" s="12">
        <v>-2511</v>
      </c>
      <c r="H100" s="133" t="s">
        <v>96</v>
      </c>
      <c r="J100" s="133" t="s">
        <v>96</v>
      </c>
    </row>
    <row r="101" spans="1:10" ht="21">
      <c r="A101" s="36" t="s">
        <v>268</v>
      </c>
      <c r="D101" s="12">
        <v>-141065</v>
      </c>
      <c r="E101" s="45"/>
      <c r="F101" s="12">
        <v>-271325</v>
      </c>
      <c r="H101" s="133" t="s">
        <v>96</v>
      </c>
      <c r="J101" s="133" t="s">
        <v>96</v>
      </c>
    </row>
    <row r="102" spans="1:10" ht="21">
      <c r="A102" s="36" t="s">
        <v>192</v>
      </c>
      <c r="D102" s="45">
        <v>-22935</v>
      </c>
      <c r="E102" s="45"/>
      <c r="F102" s="45">
        <v>-40558</v>
      </c>
      <c r="G102" s="45"/>
      <c r="H102" s="133" t="s">
        <v>96</v>
      </c>
      <c r="I102" s="45"/>
      <c r="J102" s="133" t="s">
        <v>96</v>
      </c>
    </row>
    <row r="103" spans="1:10" ht="21">
      <c r="A103" s="3" t="s">
        <v>107</v>
      </c>
      <c r="D103" s="45">
        <v>-10244</v>
      </c>
      <c r="E103" s="45"/>
      <c r="F103" s="45">
        <v>-7355</v>
      </c>
      <c r="G103" s="45"/>
      <c r="H103" s="133" t="s">
        <v>96</v>
      </c>
      <c r="I103" s="45"/>
      <c r="J103" s="133" t="s">
        <v>96</v>
      </c>
    </row>
    <row r="104" spans="1:10" ht="21">
      <c r="A104" s="3" t="s">
        <v>92</v>
      </c>
      <c r="D104" s="45"/>
      <c r="E104" s="14"/>
      <c r="F104" s="12"/>
      <c r="G104" s="45"/>
      <c r="H104" s="133"/>
      <c r="I104" s="45"/>
      <c r="J104" s="133"/>
    </row>
    <row r="105" spans="1:10" ht="21">
      <c r="A105" s="36" t="s">
        <v>322</v>
      </c>
      <c r="D105" s="45">
        <v>11258284</v>
      </c>
      <c r="E105" s="14"/>
      <c r="F105" s="12">
        <v>17157417</v>
      </c>
      <c r="G105" s="45"/>
      <c r="H105" s="133" t="s">
        <v>96</v>
      </c>
      <c r="I105" s="45"/>
      <c r="J105" s="133" t="s">
        <v>96</v>
      </c>
    </row>
    <row r="106" spans="1:10" ht="21">
      <c r="A106" s="3" t="s">
        <v>90</v>
      </c>
      <c r="D106" s="45"/>
      <c r="E106" s="45"/>
      <c r="F106" s="45"/>
      <c r="G106" s="45"/>
      <c r="H106" s="38"/>
      <c r="I106" s="45"/>
      <c r="J106" s="38"/>
    </row>
    <row r="107" spans="1:10" ht="21">
      <c r="A107" s="36" t="s">
        <v>322</v>
      </c>
      <c r="D107" s="45">
        <v>-4719944</v>
      </c>
      <c r="E107" s="45"/>
      <c r="F107" s="45">
        <v>-5210717</v>
      </c>
      <c r="G107" s="45"/>
      <c r="H107" s="38">
        <v>-500000</v>
      </c>
      <c r="I107" s="45"/>
      <c r="J107" s="38">
        <v>-1400000</v>
      </c>
    </row>
    <row r="108" spans="1:10" ht="21">
      <c r="A108" s="36" t="s">
        <v>53</v>
      </c>
      <c r="D108" s="45">
        <v>9318807</v>
      </c>
      <c r="E108" s="45"/>
      <c r="F108" s="45">
        <v>16000000</v>
      </c>
      <c r="G108" s="45"/>
      <c r="H108" s="133" t="s">
        <v>96</v>
      </c>
      <c r="I108" s="45"/>
      <c r="J108" s="38">
        <v>16000000</v>
      </c>
    </row>
    <row r="109" spans="1:10" ht="21">
      <c r="A109" s="36" t="s">
        <v>60</v>
      </c>
      <c r="D109" s="133">
        <v>-6200000</v>
      </c>
      <c r="E109" s="45"/>
      <c r="F109" s="133">
        <v>-5200000</v>
      </c>
      <c r="G109" s="45"/>
      <c r="H109" s="38">
        <v>-6200000</v>
      </c>
      <c r="I109" s="45"/>
      <c r="J109" s="38">
        <v>-5200000</v>
      </c>
    </row>
    <row r="110" spans="1:10" ht="21">
      <c r="A110" s="36" t="s">
        <v>251</v>
      </c>
      <c r="D110" s="45">
        <v>-487857</v>
      </c>
      <c r="E110" s="45"/>
      <c r="F110" s="45">
        <v>-440243</v>
      </c>
      <c r="G110" s="42"/>
      <c r="H110" s="38">
        <v>-13132</v>
      </c>
      <c r="I110" s="42"/>
      <c r="J110" s="38">
        <v>-13599</v>
      </c>
    </row>
    <row r="111" spans="1:10" ht="23.25" customHeight="1">
      <c r="A111" s="36" t="s">
        <v>250</v>
      </c>
      <c r="D111" s="133">
        <v>75810</v>
      </c>
      <c r="E111" s="45"/>
      <c r="F111" s="133">
        <v>50154</v>
      </c>
      <c r="H111" s="133" t="s">
        <v>96</v>
      </c>
      <c r="J111" s="133" t="s">
        <v>96</v>
      </c>
    </row>
    <row r="112" spans="1:10" ht="21.75" customHeight="1">
      <c r="A112" s="36" t="s">
        <v>284</v>
      </c>
      <c r="D112" s="47">
        <v>433329</v>
      </c>
      <c r="E112" s="21"/>
      <c r="F112" s="47">
        <v>541278</v>
      </c>
      <c r="G112" s="21"/>
      <c r="H112" s="133">
        <v>0</v>
      </c>
      <c r="I112" s="21"/>
      <c r="J112" s="133">
        <v>0</v>
      </c>
    </row>
    <row r="113" spans="1:10" ht="21">
      <c r="A113" s="36" t="s">
        <v>106</v>
      </c>
      <c r="D113" s="45"/>
      <c r="E113" s="45"/>
      <c r="F113" s="45"/>
      <c r="G113" s="42"/>
      <c r="H113" s="42"/>
      <c r="I113" s="42"/>
      <c r="J113" s="42"/>
    </row>
    <row r="114" spans="1:10" ht="21">
      <c r="A114" s="36" t="s">
        <v>105</v>
      </c>
      <c r="D114" s="45">
        <v>-4104276</v>
      </c>
      <c r="E114" s="45"/>
      <c r="F114" s="45">
        <v>-5525948</v>
      </c>
      <c r="G114" s="42"/>
      <c r="H114" s="38">
        <v>-4249797</v>
      </c>
      <c r="I114" s="42"/>
      <c r="J114" s="38">
        <v>-5792063</v>
      </c>
    </row>
    <row r="115" ht="21">
      <c r="C115" s="3"/>
    </row>
    <row r="116" spans="1:10" ht="23.25" customHeight="1">
      <c r="A116" s="6" t="s">
        <v>45</v>
      </c>
      <c r="B116" s="6"/>
      <c r="C116" s="182"/>
      <c r="H116" s="207"/>
      <c r="I116" s="207"/>
      <c r="J116" s="207"/>
    </row>
    <row r="117" spans="1:10" ht="23.25" customHeight="1">
      <c r="A117" s="6" t="s">
        <v>32</v>
      </c>
      <c r="B117" s="6"/>
      <c r="C117" s="182"/>
      <c r="H117" s="207"/>
      <c r="I117" s="207"/>
      <c r="J117" s="207"/>
    </row>
    <row r="118" spans="1:10" ht="23.25" customHeight="1">
      <c r="A118" s="183"/>
      <c r="B118" s="183"/>
      <c r="C118" s="4"/>
      <c r="J118" s="58" t="s">
        <v>110</v>
      </c>
    </row>
    <row r="119" spans="1:10" ht="19.5" customHeight="1">
      <c r="A119" s="212"/>
      <c r="B119" s="212"/>
      <c r="C119" s="3"/>
      <c r="D119" s="200" t="s">
        <v>46</v>
      </c>
      <c r="E119" s="200"/>
      <c r="F119" s="200"/>
      <c r="G119" s="106"/>
      <c r="H119" s="200" t="s">
        <v>42</v>
      </c>
      <c r="I119" s="200"/>
      <c r="J119" s="200"/>
    </row>
    <row r="120" spans="1:10" ht="23.25" customHeight="1">
      <c r="A120" s="212"/>
      <c r="B120" s="212"/>
      <c r="C120" s="3"/>
      <c r="D120" s="203" t="s">
        <v>254</v>
      </c>
      <c r="E120" s="203"/>
      <c r="F120" s="203"/>
      <c r="G120" s="126"/>
      <c r="H120" s="203" t="s">
        <v>254</v>
      </c>
      <c r="I120" s="203"/>
      <c r="J120" s="203"/>
    </row>
    <row r="121" spans="1:10" ht="23.25" customHeight="1">
      <c r="A121" s="1"/>
      <c r="B121" s="1"/>
      <c r="D121" s="205" t="s">
        <v>187</v>
      </c>
      <c r="E121" s="206"/>
      <c r="F121" s="206"/>
      <c r="G121" s="120"/>
      <c r="H121" s="205" t="s">
        <v>187</v>
      </c>
      <c r="I121" s="206"/>
      <c r="J121" s="206"/>
    </row>
    <row r="122" spans="1:10" ht="23.25" customHeight="1">
      <c r="A122" s="1"/>
      <c r="B122" s="1"/>
      <c r="C122" s="2" t="s">
        <v>1</v>
      </c>
      <c r="D122" s="65">
        <v>2557</v>
      </c>
      <c r="E122" s="107"/>
      <c r="F122" s="65">
        <v>2556</v>
      </c>
      <c r="G122" s="59"/>
      <c r="H122" s="65">
        <v>2557</v>
      </c>
      <c r="I122" s="107"/>
      <c r="J122" s="65">
        <v>2556</v>
      </c>
    </row>
    <row r="123" spans="1:10" ht="21.75">
      <c r="A123" s="7" t="s">
        <v>258</v>
      </c>
      <c r="D123" s="21"/>
      <c r="E123" s="21"/>
      <c r="F123" s="21"/>
      <c r="G123" s="21"/>
      <c r="H123" s="21"/>
      <c r="I123" s="21"/>
      <c r="J123" s="21"/>
    </row>
    <row r="124" spans="1:10" ht="21">
      <c r="A124" s="36" t="s">
        <v>144</v>
      </c>
      <c r="D124" s="48">
        <v>-2312845</v>
      </c>
      <c r="E124" s="45"/>
      <c r="F124" s="48">
        <v>-1321772</v>
      </c>
      <c r="G124" s="45"/>
      <c r="H124" s="133" t="s">
        <v>96</v>
      </c>
      <c r="I124" s="45"/>
      <c r="J124" s="133" t="s">
        <v>96</v>
      </c>
    </row>
    <row r="125" spans="1:10" ht="21">
      <c r="A125" s="36" t="s">
        <v>293</v>
      </c>
      <c r="D125" s="48"/>
      <c r="E125" s="45"/>
      <c r="F125" s="48"/>
      <c r="G125" s="45"/>
      <c r="H125" s="133"/>
      <c r="I125" s="45"/>
      <c r="J125" s="133"/>
    </row>
    <row r="126" spans="1:10" ht="21">
      <c r="A126" s="54" t="s">
        <v>294</v>
      </c>
      <c r="C126" s="2">
        <v>5</v>
      </c>
      <c r="D126" s="49">
        <v>27257795</v>
      </c>
      <c r="E126" s="45"/>
      <c r="F126" s="114" t="s">
        <v>96</v>
      </c>
      <c r="G126" s="45"/>
      <c r="H126" s="114" t="s">
        <v>96</v>
      </c>
      <c r="I126" s="45"/>
      <c r="J126" s="114" t="s">
        <v>96</v>
      </c>
    </row>
    <row r="127" spans="1:10" ht="21.75">
      <c r="A127" s="4" t="s">
        <v>265</v>
      </c>
      <c r="B127" s="4"/>
      <c r="C127" s="13"/>
      <c r="D127" s="112">
        <f>SUM(D95:D114,D124:D126)</f>
        <v>23533243</v>
      </c>
      <c r="E127" s="17"/>
      <c r="F127" s="112">
        <f>SUM(F95:F114,F124:F126)</f>
        <v>17792045</v>
      </c>
      <c r="G127" s="17"/>
      <c r="H127" s="112">
        <f>SUM(H95:H114,H124:H126)</f>
        <v>-15867181</v>
      </c>
      <c r="I127" s="17"/>
      <c r="J127" s="112">
        <f>SUM(J95:J114,J124:J126)</f>
        <v>-6150553</v>
      </c>
    </row>
    <row r="128" spans="1:10" ht="21.75">
      <c r="A128" s="4"/>
      <c r="B128" s="4"/>
      <c r="C128" s="13"/>
      <c r="D128" s="72"/>
      <c r="E128" s="17"/>
      <c r="F128" s="72"/>
      <c r="G128" s="17"/>
      <c r="H128" s="72"/>
      <c r="I128" s="17"/>
      <c r="J128" s="72"/>
    </row>
    <row r="129" spans="1:3" ht="21.75">
      <c r="A129" s="4" t="s">
        <v>115</v>
      </c>
      <c r="B129" s="4"/>
      <c r="C129" s="13"/>
    </row>
    <row r="130" spans="1:10" ht="21.75">
      <c r="A130" s="4" t="s">
        <v>252</v>
      </c>
      <c r="B130" s="4"/>
      <c r="C130" s="13"/>
      <c r="D130" s="17">
        <f>D127+D92+D58</f>
        <v>13554670</v>
      </c>
      <c r="E130" s="17"/>
      <c r="F130" s="17">
        <f>F127+F92+F58</f>
        <v>3021931</v>
      </c>
      <c r="G130" s="17"/>
      <c r="H130" s="17">
        <f>H127+H92+H58</f>
        <v>12045006</v>
      </c>
      <c r="I130" s="17"/>
      <c r="J130" s="17">
        <f>J127+J92+J58</f>
        <v>100487</v>
      </c>
    </row>
    <row r="131" spans="1:10" ht="21">
      <c r="A131" s="36" t="s">
        <v>43</v>
      </c>
      <c r="D131" s="45">
        <v>17180252</v>
      </c>
      <c r="E131" s="45"/>
      <c r="F131" s="45">
        <v>12250346</v>
      </c>
      <c r="G131" s="45"/>
      <c r="H131" s="38">
        <f>J134</f>
        <v>1386372</v>
      </c>
      <c r="I131" s="45"/>
      <c r="J131" s="38">
        <v>1285885</v>
      </c>
    </row>
    <row r="132" spans="1:10" ht="21">
      <c r="A132" s="3" t="s">
        <v>89</v>
      </c>
      <c r="E132" s="45"/>
      <c r="G132" s="45"/>
      <c r="H132" s="45"/>
      <c r="I132" s="45"/>
      <c r="J132" s="45"/>
    </row>
    <row r="133" spans="1:10" ht="21">
      <c r="A133" s="3" t="s">
        <v>156</v>
      </c>
      <c r="D133" s="15">
        <v>1188643</v>
      </c>
      <c r="E133" s="14"/>
      <c r="F133" s="15">
        <v>1907975</v>
      </c>
      <c r="G133" s="14"/>
      <c r="H133" s="114">
        <v>259790</v>
      </c>
      <c r="I133" s="45"/>
      <c r="J133" s="114">
        <v>0</v>
      </c>
    </row>
    <row r="134" spans="1:10" ht="22.5" thickBot="1">
      <c r="A134" s="4" t="s">
        <v>44</v>
      </c>
      <c r="B134" s="4"/>
      <c r="C134" s="13"/>
      <c r="D134" s="138">
        <f>SUM(D130:D133)</f>
        <v>31923565</v>
      </c>
      <c r="E134" s="17"/>
      <c r="F134" s="138">
        <f>SUM(F130:F133)</f>
        <v>17180252</v>
      </c>
      <c r="G134" s="17"/>
      <c r="H134" s="138">
        <f>SUM(H130:H133)</f>
        <v>13691168</v>
      </c>
      <c r="I134" s="17"/>
      <c r="J134" s="138">
        <f>SUM(J130:J133)</f>
        <v>1386372</v>
      </c>
    </row>
    <row r="135" spans="1:10" ht="22.5" thickTop="1">
      <c r="A135" s="4"/>
      <c r="B135" s="4"/>
      <c r="C135" s="13"/>
      <c r="D135" s="72"/>
      <c r="E135" s="17"/>
      <c r="F135" s="72"/>
      <c r="G135" s="17"/>
      <c r="H135" s="72"/>
      <c r="I135" s="17"/>
      <c r="J135" s="72"/>
    </row>
    <row r="136" spans="1:10" ht="21.75">
      <c r="A136" s="7" t="s">
        <v>61</v>
      </c>
      <c r="B136" s="7"/>
      <c r="C136" s="13"/>
      <c r="D136" s="45"/>
      <c r="E136" s="45"/>
      <c r="F136" s="45"/>
      <c r="G136" s="45"/>
      <c r="H136" s="45"/>
      <c r="I136" s="45"/>
      <c r="J136" s="45"/>
    </row>
    <row r="137" spans="1:10" ht="6" customHeight="1">
      <c r="A137" s="7"/>
      <c r="B137" s="7"/>
      <c r="C137" s="13"/>
      <c r="D137" s="45"/>
      <c r="E137" s="45"/>
      <c r="F137" s="45"/>
      <c r="G137" s="45"/>
      <c r="H137" s="45"/>
      <c r="I137" s="45"/>
      <c r="J137" s="45"/>
    </row>
    <row r="138" spans="1:10" ht="21.75">
      <c r="A138" s="127" t="s">
        <v>201</v>
      </c>
      <c r="B138" s="4" t="s">
        <v>253</v>
      </c>
      <c r="C138" s="13"/>
      <c r="D138" s="14"/>
      <c r="E138" s="14"/>
      <c r="F138" s="14"/>
      <c r="G138" s="14"/>
      <c r="H138" s="14"/>
      <c r="I138" s="14"/>
      <c r="J138" s="14"/>
    </row>
    <row r="139" spans="2:10" ht="21">
      <c r="B139" s="36" t="s">
        <v>91</v>
      </c>
      <c r="D139" s="14"/>
      <c r="E139" s="14"/>
      <c r="F139" s="14"/>
      <c r="G139" s="14"/>
      <c r="H139" s="14"/>
      <c r="I139" s="14"/>
      <c r="J139" s="14"/>
    </row>
    <row r="140" spans="2:10" ht="21">
      <c r="B140" s="36" t="s">
        <v>2</v>
      </c>
      <c r="C140" s="2">
        <v>7</v>
      </c>
      <c r="D140" s="14">
        <v>33551551</v>
      </c>
      <c r="E140" s="14"/>
      <c r="F140" s="14">
        <v>19457298</v>
      </c>
      <c r="G140" s="14"/>
      <c r="H140" s="188">
        <v>13696266</v>
      </c>
      <c r="I140" s="14"/>
      <c r="J140" s="188">
        <v>1395703</v>
      </c>
    </row>
    <row r="141" spans="2:10" ht="21">
      <c r="B141" s="36" t="s">
        <v>93</v>
      </c>
      <c r="C141" s="2">
        <v>23</v>
      </c>
      <c r="D141" s="15">
        <v>-1627986</v>
      </c>
      <c r="E141" s="14"/>
      <c r="F141" s="15">
        <v>-2277046</v>
      </c>
      <c r="G141" s="14"/>
      <c r="H141" s="15">
        <v>-5098</v>
      </c>
      <c r="I141" s="14"/>
      <c r="J141" s="15">
        <v>-9331</v>
      </c>
    </row>
    <row r="142" spans="2:10" ht="22.5" thickBot="1">
      <c r="B142" s="4" t="s">
        <v>94</v>
      </c>
      <c r="C142" s="13"/>
      <c r="D142" s="16">
        <f>SUM(D140:D141)</f>
        <v>31923565</v>
      </c>
      <c r="E142" s="17"/>
      <c r="F142" s="16">
        <f>SUM(F140:F141)</f>
        <v>17180252</v>
      </c>
      <c r="G142" s="17"/>
      <c r="H142" s="16">
        <f>SUM(H140:H141)</f>
        <v>13691168</v>
      </c>
      <c r="I142" s="17"/>
      <c r="J142" s="16">
        <f>SUM(J140:J141)</f>
        <v>1386372</v>
      </c>
    </row>
    <row r="143" ht="21.75" thickTop="1"/>
    <row r="144" spans="1:8" ht="21.75">
      <c r="A144" s="127" t="s">
        <v>199</v>
      </c>
      <c r="B144" s="4" t="s">
        <v>200</v>
      </c>
      <c r="H144" s="14"/>
    </row>
    <row r="145" spans="1:8" ht="21.75">
      <c r="A145" s="127"/>
      <c r="B145" s="4"/>
      <c r="H145" s="14"/>
    </row>
    <row r="146" spans="1:2" ht="21.75">
      <c r="A146" s="127"/>
      <c r="B146" s="36" t="s">
        <v>286</v>
      </c>
    </row>
    <row r="147" spans="1:2" ht="23.25" customHeight="1">
      <c r="A147" s="127"/>
      <c r="B147" s="36"/>
    </row>
    <row r="148" spans="1:10" ht="23.25" customHeight="1">
      <c r="A148" s="127"/>
      <c r="B148" s="36" t="s">
        <v>285</v>
      </c>
      <c r="J148" s="189"/>
    </row>
    <row r="149" spans="1:10" s="2" customFormat="1" ht="23.25" customHeight="1">
      <c r="A149" s="3"/>
      <c r="B149" s="36" t="s">
        <v>287</v>
      </c>
      <c r="D149" s="3"/>
      <c r="E149" s="3"/>
      <c r="F149" s="3"/>
      <c r="G149" s="3"/>
      <c r="H149" s="3"/>
      <c r="I149" s="3"/>
      <c r="J149" s="3"/>
    </row>
    <row r="150" spans="1:10" s="2" customFormat="1" ht="23.25" customHeight="1">
      <c r="A150" s="3"/>
      <c r="B150" s="74"/>
      <c r="D150" s="3"/>
      <c r="E150" s="3"/>
      <c r="F150" s="3"/>
      <c r="G150" s="3"/>
      <c r="H150" s="3"/>
      <c r="I150" s="3"/>
      <c r="J150" s="3"/>
    </row>
    <row r="151" spans="1:10" s="2" customFormat="1" ht="23.25" customHeight="1">
      <c r="A151" s="3"/>
      <c r="B151" s="36" t="s">
        <v>297</v>
      </c>
      <c r="D151" s="3"/>
      <c r="E151" s="3"/>
      <c r="F151" s="3"/>
      <c r="G151" s="3"/>
      <c r="H151" s="3"/>
      <c r="I151" s="3"/>
      <c r="J151" s="3"/>
    </row>
    <row r="152" spans="1:10" s="2" customFormat="1" ht="23.25" customHeight="1">
      <c r="A152" s="3"/>
      <c r="B152" s="5" t="s">
        <v>298</v>
      </c>
      <c r="D152" s="3"/>
      <c r="E152" s="3"/>
      <c r="F152" s="3"/>
      <c r="G152" s="3"/>
      <c r="H152" s="3"/>
      <c r="I152" s="3"/>
      <c r="J152" s="3"/>
    </row>
  </sheetData>
  <sheetProtection/>
  <mergeCells count="40">
    <mergeCell ref="H119:J119"/>
    <mergeCell ref="A120:B120"/>
    <mergeCell ref="D120:F120"/>
    <mergeCell ref="H120:J120"/>
    <mergeCell ref="A82:B82"/>
    <mergeCell ref="D82:F82"/>
    <mergeCell ref="H82:J82"/>
    <mergeCell ref="D83:F83"/>
    <mergeCell ref="H83:J83"/>
    <mergeCell ref="D121:F121"/>
    <mergeCell ref="H121:J121"/>
    <mergeCell ref="H117:J117"/>
    <mergeCell ref="A119:B119"/>
    <mergeCell ref="D119:F119"/>
    <mergeCell ref="H44:J44"/>
    <mergeCell ref="H116:J116"/>
    <mergeCell ref="D45:F45"/>
    <mergeCell ref="H45:J45"/>
    <mergeCell ref="H78:J78"/>
    <mergeCell ref="H79:J79"/>
    <mergeCell ref="H6:J6"/>
    <mergeCell ref="H40:J40"/>
    <mergeCell ref="A81:B81"/>
    <mergeCell ref="D81:F81"/>
    <mergeCell ref="H81:J81"/>
    <mergeCell ref="A43:B43"/>
    <mergeCell ref="D43:F43"/>
    <mergeCell ref="H43:J43"/>
    <mergeCell ref="A44:B44"/>
    <mergeCell ref="D44:F44"/>
    <mergeCell ref="H41:J41"/>
    <mergeCell ref="H1:J1"/>
    <mergeCell ref="H2:J2"/>
    <mergeCell ref="A4:B4"/>
    <mergeCell ref="D4:F4"/>
    <mergeCell ref="H4:J4"/>
    <mergeCell ref="A5:B5"/>
    <mergeCell ref="D5:F5"/>
    <mergeCell ref="H5:J5"/>
    <mergeCell ref="D6:F6"/>
  </mergeCells>
  <printOptions/>
  <pageMargins left="0.7" right="0.6" top="0.48" bottom="0.3" header="0.5" footer="0.3"/>
  <pageSetup firstPageNumber="14" useFirstPageNumber="1" horizontalDpi="600" verticalDpi="600" orientation="portrait" paperSize="9" scale="92" r:id="rId1"/>
  <headerFooter alignWithMargins="0">
    <oddFooter>&amp;L
หมายเหตุประกอบงบการเงินเป็นส่วนหนึ่งของงบการเงินนี้
&amp;C&amp;P</oddFooter>
  </headerFooter>
  <rowBreaks count="3" manualBreakCount="3">
    <brk id="39" max="9" man="1"/>
    <brk id="77" max="9" man="1"/>
    <brk id="115" max="9" man="1"/>
  </rowBreaks>
  <ignoredErrors>
    <ignoredError sqref="A138:A142 A143:A1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songksirimemongkol</cp:lastModifiedBy>
  <cp:lastPrinted>2015-02-26T10:08:39Z</cp:lastPrinted>
  <dcterms:created xsi:type="dcterms:W3CDTF">2006-01-06T08:39:44Z</dcterms:created>
  <dcterms:modified xsi:type="dcterms:W3CDTF">2015-02-26T10:14:48Z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