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255" yWindow="65371" windowWidth="11475" windowHeight="8130" tabRatio="672" activeTab="0"/>
  </bookViews>
  <sheets>
    <sheet name="BL" sheetId="1" r:id="rId1"/>
    <sheet name="SH 13" sheetId="2" r:id="rId2"/>
    <sheet name="SH 14" sheetId="3" r:id="rId3"/>
    <sheet name="SH15" sheetId="4" r:id="rId4"/>
    <sheet name="CF16-19" sheetId="5" r:id="rId5"/>
  </sheets>
  <definedNames>
    <definedName name="_xlnm.Print_Area" localSheetId="0">'BL'!$A$1:$J$284</definedName>
    <definedName name="_xlnm.Print_Area" localSheetId="4">'CF16-19'!$A$1:$J$144</definedName>
    <definedName name="_xlnm.Print_Area" localSheetId="1">'SH 13'!$A$1:$AE$44</definedName>
    <definedName name="_xlnm.Print_Area" localSheetId="2">'SH 14'!$A$1:$AG$45</definedName>
    <definedName name="_xlnm.Print_Area" localSheetId="3">'SH15'!$A$1:$X$47</definedName>
  </definedNames>
  <calcPr fullCalcOnLoad="1"/>
</workbook>
</file>

<file path=xl/sharedStrings.xml><?xml version="1.0" encoding="utf-8"?>
<sst xmlns="http://schemas.openxmlformats.org/spreadsheetml/2006/main" count="931" uniqueCount="330">
  <si>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</si>
  <si>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</si>
  <si>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</si>
  <si>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</si>
  <si>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</si>
  <si>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</si>
  <si>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</si>
  <si>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</si>
  <si>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</si>
  <si>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</si>
  <si>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</si>
  <si>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</si>
  <si>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</si>
  <si>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</si>
  <si>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</si>
  <si>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</si>
  <si>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</si>
  <si>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</si>
  <si>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</si>
  <si>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</si>
  <si>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</si>
  <si>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</si>
  <si>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</si>
  <si>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</si>
  <si>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</si>
  <si>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</si>
  <si>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</si>
  <si>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</si>
  <si>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</si>
  <si>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</si>
  <si>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</si>
  <si>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</si>
  <si>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</si>
  <si>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</si>
  <si>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</si>
  <si>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</si>
  <si>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</si>
  <si>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</si>
  <si>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</si>
  <si>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</si>
  <si>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</si>
  <si>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</si>
  <si>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</si>
  <si>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</si>
  <si>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</si>
  <si>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</si>
  <si>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</si>
  <si>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</si>
  <si>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</si>
  <si>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</si>
  <si>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</si>
  <si>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</si>
  <si>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</si>
  <si>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</si>
  <si>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</si>
  <si>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</si>
  <si>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</si>
  <si>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</si>
  <si>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</si>
  <si>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</si>
  <si>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</si>
  <si>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</si>
  <si>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</si>
  <si>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</si>
  <si>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</si>
  <si>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</si>
  <si>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</si>
  <si>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</si>
  <si>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</si>
  <si>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จ่ายภาษีเงินได้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</si>
  <si>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</si>
  <si>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</si>
  <si>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</si>
  <si>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</si>
  <si>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</si>
  <si>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</si>
  <si>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</si>
  <si>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</si>
  <si>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</si>
  <si>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</si>
  <si>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</si>
  <si>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 xml:space="preserve"> 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</si>
  <si>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</si>
  <si>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</si>
  <si>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</si>
  <si>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</si>
  <si>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</si>
  <si>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</si>
  <si>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</si>
  <si>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</si>
  <si>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</si>
  <si>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หุ้นทุนซื้อคืน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</si>
  <si>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</si>
  <si>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</si>
  <si>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</si>
  <si>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</si>
  <si>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</si>
  <si>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</si>
  <si>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</si>
  <si>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</si>
  <si>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</si>
  <si>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</si>
  <si>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</si>
  <si>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</si>
  <si>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</si>
  <si>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</si>
  <si>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</si>
  <si>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</si>
  <si>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</si>
  <si>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</si>
  <si>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</si>
  <si>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</si>
  <si>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</si>
  <si>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</si>
  <si>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</si>
  <si>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</si>
  <si>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</si>
  <si>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</si>
  <si>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</si>
  <si>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</si>
  <si>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</si>
  <si>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ยุติธรรมของ</t>
  </si>
  <si>
    <t>ในมูลค่า</t>
  </si>
  <si>
    <t>ซื้อคืน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</si>
  <si>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</si>
  <si>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</si>
  <si>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</si>
  <si>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</si>
  <si>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ขายเงินลงทุน</t>
  </si>
  <si>
    <t>ประกอบด้วย</t>
  </si>
  <si>
    <t>เงินเบิกเกินบัญชี</t>
  </si>
  <si>
    <t>สุทธิ</t>
  </si>
  <si>
    <t>(หน่วย: พันบาท)</t>
  </si>
  <si>
    <t>งบแสดงฐานะการเงิน</t>
  </si>
  <si>
    <t>ส่วนได้เสียที่ไม่มีอำนาจควบคุม</t>
  </si>
  <si>
    <t>กำไรขาดทุนเบ็ดเสร็จอื่น</t>
  </si>
  <si>
    <t>ผลต่างจากการตีราคาสินทรัพย์</t>
  </si>
  <si>
    <t>ส่วนเกินทุนจากส่วนได้ในบริษัทร่วม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</si>
  <si>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</si>
  <si>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</si>
  <si>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</si>
  <si>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</si>
  <si>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</si>
  <si>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</si>
  <si>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</si>
  <si>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</si>
  <si>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</si>
  <si>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</si>
  <si>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</si>
  <si>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</si>
  <si>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</si>
  <si>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</si>
  <si>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</si>
  <si>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</si>
  <si>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</si>
  <si>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 xml:space="preserve">   ให้เท่ากับมูลค่าสุทธิที่จะได้รับ</t>
  </si>
  <si>
    <t>กำไรจากการขายเงินลงทุน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</si>
  <si>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</si>
  <si>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</si>
  <si>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</si>
  <si>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</si>
  <si>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</si>
  <si>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</si>
  <si>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 xml:space="preserve">      ของบริษัทย่อย</t>
  </si>
  <si>
    <t>รวมรายการกับผู้ถือหุ้นที่บันทึกโดยตรง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</si>
  <si>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</si>
  <si>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</si>
  <si>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</si>
  <si>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</si>
  <si>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ซื้อสินทรัพย์ไม่มีตัวตนอื่น </t>
  </si>
  <si>
    <t>กำไรขาดทุนเบ็ดเสร็จอื่นสำหรับงวด</t>
  </si>
  <si>
    <t xml:space="preserve">   รวมการเปลี่ยนแปลงในส่วนได้เสีย</t>
  </si>
  <si>
    <t>ยอดคงเหลือ ณ วันที่ 1 มกราคม 2555</t>
  </si>
  <si>
    <t>สินทรัพย์ (ต่อ)</t>
  </si>
  <si>
    <t>เงินปันผลรับ</t>
  </si>
  <si>
    <t>ขาดทุนจากอัตราแลกเปลี่ยนสุทธิ</t>
  </si>
  <si>
    <t>ผลกระทบจากการเปลี่ยนแปลง</t>
  </si>
  <si>
    <t xml:space="preserve">   นโยบายการบัญชี</t>
  </si>
  <si>
    <t>จ่ายชำระคืนหุ้นกู้</t>
  </si>
  <si>
    <t>เงินลงทุนในกิจการที่ควบคุมร่วมกัน</t>
  </si>
  <si>
    <t>(ไม่ได้ตรวจสอบ)</t>
  </si>
  <si>
    <t>รายการผู้ถือหุ้นที่บันทึกโดยตรง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</si>
  <si>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</si>
  <si>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</si>
  <si>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 xml:space="preserve">      ตัดหุ้นทุนซื้อคืน</t>
  </si>
  <si>
    <t>รวมรายการผู้ถือหุ้นที่บันทึกโดยตรง</t>
  </si>
  <si>
    <t>ส่วนเกินทุนอื่น</t>
  </si>
  <si>
    <t xml:space="preserve">      เพิ่มทุนหุ้นสามัญใหม่ 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</si>
  <si>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</si>
  <si>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</si>
  <si>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</si>
  <si>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เงินลงทุนในบริษัทร่วม</t>
  </si>
  <si>
    <t>กลับรายการผลขาดทุนจากการลดมูลค่าเงินลงทุน</t>
  </si>
  <si>
    <t>ขาดทุนจากการประมาณการตาม</t>
  </si>
  <si>
    <t xml:space="preserve">   รวมเงินทุนที่ได้รับจากผู้ถือหุ้นและ</t>
  </si>
  <si>
    <t xml:space="preserve">   ส่วนเกินทุนอื่น</t>
  </si>
  <si>
    <t xml:space="preserve">      ขายหุ้นทุนซื้อคืน</t>
  </si>
  <si>
    <t>3</t>
  </si>
  <si>
    <t>เงินสดรับจากการจำหน่ายหุ้นสามัญซื้อคืน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</si>
  <si>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</si>
  <si>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</si>
  <si>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</si>
  <si>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</si>
  <si>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กำไรจากการเปลี่ยนแปลงมูลค่ายุติธรรมของ</t>
  </si>
  <si>
    <t xml:space="preserve">      โดยอำนาจควบคุมเปลี่ยนแปลง</t>
  </si>
  <si>
    <t>ตั๋วแลกเงิน</t>
  </si>
  <si>
    <t>เงินให้กู้ยืมระยะสั้นแก่กิจการที่ควบคุม</t>
  </si>
  <si>
    <t xml:space="preserve">   ร่วมกันและบริษัทที่เกี่ยวข้องกัน</t>
  </si>
  <si>
    <t>เงินกู้ยืมระยะสั้นจากกิจการที่ควบคุม</t>
  </si>
  <si>
    <t xml:space="preserve">   - ตามที่รายงานในปีก่อน</t>
  </si>
  <si>
    <t xml:space="preserve">   - ตามที่รายงานในงวดก่อน</t>
  </si>
  <si>
    <t xml:space="preserve">   และกิจการที่ควบคุมร่วมกัน</t>
  </si>
  <si>
    <t>สินทรัพย์ชีวภาพส่วนที่หมุนเวียนและไม่หมุนเวียน</t>
  </si>
  <si>
    <t>2555</t>
  </si>
  <si>
    <t>ยอดคงเหลือ ณ วันที่ 1 มกราคม 2556</t>
  </si>
  <si>
    <t>เงินปันผลค้างรับ</t>
  </si>
  <si>
    <t>สิทธิการเช่าจ่ายล่วงหน้า</t>
  </si>
  <si>
    <t xml:space="preserve">   ที่ถึงกำหนดชำระภายในหนึ่งปี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</si>
  <si>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</si>
  <si>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</si>
  <si>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         คณิตศาสตร์ประกันภัย</t>
  </si>
  <si>
    <t xml:space="preserve">     - อื่นๆ </t>
  </si>
  <si>
    <t>จากรายการกับ</t>
  </si>
  <si>
    <t>กิจการภายใต้</t>
  </si>
  <si>
    <t>การควบคุมเดียวกัน</t>
  </si>
  <si>
    <t xml:space="preserve">   หลักคณิตศาสตร์ประกันภัย</t>
  </si>
  <si>
    <t xml:space="preserve">   ร่วมกัน</t>
  </si>
  <si>
    <t>ภาระผูกพันผลประโยชน์พนักงาน</t>
  </si>
  <si>
    <t>หนี้สินและส่วนของผู้ถือหุ้น (ต่อ)</t>
  </si>
  <si>
    <t>งบกำไรขาดทุน (ไม่ได้ตรวจสอบ)</t>
  </si>
  <si>
    <t xml:space="preserve">     - ขาดทุนจากการประมาณการตามหลัก</t>
  </si>
  <si>
    <t>งบแสดงการเปลี่ยนแปลงส่วนของผู้ถือหุ้น (ไม่ได้ตรวจสอบ)</t>
  </si>
  <si>
    <t>2.</t>
  </si>
  <si>
    <t>รายการที่มิใช่เงินสด</t>
  </si>
  <si>
    <t>ในบริษัทย่อย</t>
  </si>
  <si>
    <t>กระแสเงินสดจากกิจกรรมดำเนินงาน (ต่อ)</t>
  </si>
  <si>
    <t>กระแสเงินสดจากกิจกรรมลงทุน (ต่อ)</t>
  </si>
  <si>
    <t>เงินให้กู้ยืมระยะสั้นแก่กิจการที่ควบคุมร่วมกัน</t>
  </si>
  <si>
    <t>เงินกู้ยืมระยะสั้นจากกิจการที่ควบคุมร่วมกัน</t>
  </si>
  <si>
    <t>3, 4</t>
  </si>
  <si>
    <t>3, 10</t>
  </si>
  <si>
    <t>3, 11</t>
  </si>
  <si>
    <t xml:space="preserve">   การเปลี่ยนแปลงในส่วนได้เสียของบริษัทย่อย</t>
  </si>
  <si>
    <t xml:space="preserve">   ส่วนได้ในบริษัทย่อย</t>
  </si>
  <si>
    <t>ส่วนเกินทุนจากการเปลี่ยนแปลง</t>
  </si>
  <si>
    <t>ส่วนเกินทุนจาก</t>
  </si>
  <si>
    <t>ส่วนได้</t>
  </si>
  <si>
    <t xml:space="preserve">   บริษัทย่อยออกหุ้นเพิ่มทุน</t>
  </si>
  <si>
    <t>กำไรจากการเลิกกิจการของบริษัทย่อย</t>
  </si>
  <si>
    <t>ขาดทุน (กำไร) จากการเปลี่ยนแปลง</t>
  </si>
  <si>
    <t>กำไรเบ็ดเสร็จรวมสำหรับงวด</t>
  </si>
  <si>
    <t>ส่วนของกำไรเบ็ดเสร็จรวมที่เป็นของ</t>
  </si>
  <si>
    <t xml:space="preserve">   ก่อนค่าใช้จ่าย (รายได้) ภาษีเงินได้</t>
  </si>
  <si>
    <t xml:space="preserve">   ของกำไรขาดทุนเบ็ดเสร็จอื่น</t>
  </si>
  <si>
    <t xml:space="preserve">   - สุทธิจากค่าใช้จ่าย (รายได้) ภาษีเงินได้</t>
  </si>
  <si>
    <t xml:space="preserve">ผลขาดทุน (กลับรายการค่าเผื่อผลขาดทุน) </t>
  </si>
  <si>
    <t xml:space="preserve">   จากการปรับลดมูลค่าสินค้าคงเหลือ</t>
  </si>
  <si>
    <t>เงินสดสุทธิได้มาจาก (ใช้ไปใน) กิจกรรมดำเนินงาน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</si>
  <si>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</si>
  <si>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</si>
  <si>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เงินสดและรายการเทียบเท่าเงินสดเพิ่มขึ้น</t>
  </si>
  <si>
    <t xml:space="preserve">   (ลดลง) สุทธิ </t>
  </si>
  <si>
    <t xml:space="preserve">เงินสดและรายการเทียบเท่าเงินสด </t>
  </si>
  <si>
    <t>2556</t>
  </si>
  <si>
    <t xml:space="preserve">สำหรับงวดสามเดือนสิ้นสุดวันที่ </t>
  </si>
  <si>
    <t>โอนไปกำไรสะสม</t>
  </si>
  <si>
    <t xml:space="preserve">   รายการที่เกิดขึ้นภายใต้การควบคุมเดียวกัน</t>
  </si>
  <si>
    <t xml:space="preserve">   การจัดสรรส่วนทุนให้ผู้ถือหุ้น</t>
  </si>
  <si>
    <t xml:space="preserve">   ของสินทรัพย์ชีวภาพ</t>
  </si>
  <si>
    <t>เงินสดสุทธิใช้ไปในกิจกรรมลงทุน</t>
  </si>
  <si>
    <t>หนี้สูญและหนี้สงสัยจะสูญ (กลับรายการ</t>
  </si>
  <si>
    <t xml:space="preserve">      เงินปันผลจ่าย</t>
  </si>
  <si>
    <t xml:space="preserve">   เงินปันผลจ่าย</t>
  </si>
  <si>
    <t>30 กันยายน</t>
  </si>
  <si>
    <t xml:space="preserve">   มุลค่ายุติธรรมของสินทรัพย์ชีวภาพ</t>
  </si>
  <si>
    <t xml:space="preserve">สำหรับงวดเก้าเดือนสิ้นสุดวันที่ </t>
  </si>
  <si>
    <t>ยอดคงเหลือ ณ วันที่ 30 กันยายน 2556</t>
  </si>
  <si>
    <t>ยอดคงเหลือ ณ วันที่ 30 กันยายน 2555</t>
  </si>
  <si>
    <t xml:space="preserve">   ค่าเผื่อหนี้สงสัยจะสูญ)</t>
  </si>
  <si>
    <t>เงินสดรับสุทธิจากการโอนกิจการ</t>
  </si>
  <si>
    <t>เงินสดรับจากการเลิกกิจการของบริษัทย่อย</t>
  </si>
  <si>
    <t>เงินกู้ยืมระยะยาวจากบริษัทที่เกี่ยวข้องกันลดลง</t>
  </si>
  <si>
    <t xml:space="preserve"> 30 กันยายน</t>
  </si>
  <si>
    <t>สำหรับงวดเก้าเดือนสิ้นสุดวันที่ 30 กันยายน 2556</t>
  </si>
  <si>
    <t>สำหรับงวดเก้าเดือนสิ้นสุด</t>
  </si>
  <si>
    <t>วันที่ 30 กันยายน</t>
  </si>
  <si>
    <t>สำหรับงวดเก้าเดือนสิ้นสุดวันที่ 30 กันยายน 2555</t>
  </si>
  <si>
    <t>6, 7, 8</t>
  </si>
  <si>
    <t xml:space="preserve">7, 8 </t>
  </si>
  <si>
    <t>ภาระผูกพันตามโครงการผลประโยชน์พนักงาน</t>
  </si>
  <si>
    <t>7, 8</t>
  </si>
  <si>
    <t>กลับรายการผลขาดทุนจากการด้อยค่าของอาคารและ</t>
  </si>
  <si>
    <t xml:space="preserve">   อุปกรณ์และอสังหาริมทรัพย์เพื่อการลงทุน</t>
  </si>
  <si>
    <t>(กำไร) ขาดทุนจากการขายและตัดจำหน่ายที่ดิน อาคาร</t>
  </si>
  <si>
    <t xml:space="preserve">   และอุปกรณ์และอสังหาริมทรัพย์เพื่อการลงทุน</t>
  </si>
  <si>
    <t>ซื้อสินทรัพย์สุทธิ</t>
  </si>
  <si>
    <t>เงินสดรับจากการใช้สิทธิซื้อหุ้น</t>
  </si>
  <si>
    <t>จ่ายผลประโยชน์พนักงาน</t>
  </si>
  <si>
    <t>เงินกู้ยืมระยะสั้นจากสถาบันการเงินเพิ่มขึ้น (ลดลง)</t>
  </si>
  <si>
    <t xml:space="preserve">   ส่วนที่เป็นของบริษัทใหญ่</t>
  </si>
  <si>
    <t xml:space="preserve">   ส่วนที่เป็นของส่วนได้เสีย</t>
  </si>
  <si>
    <t xml:space="preserve">      ที่ไม่มีอำนาจควบคุม</t>
  </si>
  <si>
    <t>การเปลี่ยนแปลงในมูลค่ายุติธรรมสุทธิของ</t>
  </si>
  <si>
    <t xml:space="preserve">   เงินลงทุนเผื่อขาย</t>
  </si>
  <si>
    <t xml:space="preserve">   เงินลงทุนเผื่อขายส่วนที่โอนไปกำไร</t>
  </si>
  <si>
    <t xml:space="preserve">   หรือขาดทุน</t>
  </si>
  <si>
    <t>ซื้อที่ดิน อาคารและอุปกรณ์และ</t>
  </si>
  <si>
    <t xml:space="preserve">   อสังหาริมทรัพย์เพื่อการลงทุน</t>
  </si>
  <si>
    <t>ขายที่ดิน อาคารและอุปกรณ์และ</t>
  </si>
  <si>
    <t>เงินสดจ่ายค่าสิทธิการเช่า</t>
  </si>
  <si>
    <t>เงินสดรับจากการออกหุ้นสามัญเพิ่มทุน</t>
  </si>
  <si>
    <t xml:space="preserve">   ก่อนค่าใช้จ่ายภาษีเงินได้</t>
  </si>
  <si>
    <t xml:space="preserve">   - สุทธิจากค่าใช้จ่ายภาษีเงินได้</t>
  </si>
  <si>
    <t>ตั๋วแลกเงินเพิ่มขึ้น</t>
  </si>
  <si>
    <t>เงินกู้ยืมระยะสั้นจากบริษัทย่อยเพิ่มขึ้น (ลดลง)</t>
  </si>
  <si>
    <t xml:space="preserve">   และบริษัทที่เกี่ยวข้องกันเพิ่มขึ้น (ลดลง)</t>
  </si>
  <si>
    <t>จ่ายชำระต้นทุนธุรกรรมทางการเงิน</t>
  </si>
  <si>
    <t>เงินสดสุทธิได้มาจากกิจกรรมจัดหาเงิน</t>
  </si>
  <si>
    <r>
      <t xml:space="preserve">ณ วันที่ 30 กันยายน 2556 บริษัทมีเงินปันผลค้างรับเป็นจำนวนเงิน 1,800 ล้านบาท </t>
    </r>
    <r>
      <rPr>
        <i/>
        <sz val="15"/>
        <rFont val="Angsana New"/>
        <family val="1"/>
      </rPr>
      <t>(2555: ไม่มี)</t>
    </r>
  </si>
  <si>
    <t>1.</t>
  </si>
  <si>
    <t>งบกำไรขาดทุนเบ็ดเสร็จ (ไม่ได้ตรวจสอบ)</t>
  </si>
  <si>
    <t>งบกระแสเงินสด (ไม่ได้ตรวจสอบ)</t>
  </si>
  <si>
    <t>(กำไร) ขาดทุนจากอัตราแลกเปลี่ยนที่ยังไม่เกิดขึ้นจริง</t>
  </si>
  <si>
    <t>เงินให้กู้ยืมระยะสั้นแก่บริษัทย่อย (เพิ่มขึ้น) ลดลง</t>
  </si>
  <si>
    <t xml:space="preserve">    และบริษัทที่เกี่ยวข้องกัน (เพิ่มขึ้น) ลดลง</t>
  </si>
  <si>
    <t>เงินให้กู้ยืมระยะยาวแก่บริษัทย่อย (เพิ่มขึ้น) ลดลง</t>
  </si>
  <si>
    <t xml:space="preserve">   เบ็ดเสร็จอื่น</t>
  </si>
  <si>
    <t>ค่าใช้จ่ายภาษีเงินได้ของกำไรขาดทุน</t>
  </si>
  <si>
    <t>กำไร (ขาดทุน) จากการประมาณการตาม</t>
  </si>
  <si>
    <r>
      <rPr>
        <sz val="15"/>
        <rFont val="Angsana New"/>
        <family val="1"/>
      </rP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</si>
</sst>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฿&quot;* #,##0.00_);_(&quot;฿&quot;* \(#,##0.00\);_(&quot;฿&quot;* &quot;-&quot;??_);_(@_)"/>
    <numFmt numFmtId="165" formatCode="#,##0\ ;\(#,##0\)"/>
    <numFmt numFmtId="166" formatCode="#,##0.00\ ;\(#,##0.00\)"/>
    <numFmt numFmtId="167" formatCode="_(* #,##0_);_(* \(#,##0\);_(* &quot;-&quot;??_);_(@_)"/>
    <numFmt numFmtId="168" formatCode="#,##0.0\ ;\(#,##0.0\)"/>
    <numFmt numFmtId="169" formatCode="[$-409]dddd\,\ mmmm\ dd\,\ yyyy"/>
    <numFmt numFmtId="170" formatCode="[$-409]h:mm:ss\ AM/PM"/>
    <numFmt numFmtId="171" formatCode="#,##0.0_);\(#,##0.0\)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</numFmts>
  <fonts count="60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30"/>
      <name val="Angsana New"/>
      <family val="1"/>
    </font>
    <font>
      <i/>
      <sz val="15"/>
      <color indexed="30"/>
      <name val="Angsana New"/>
      <family val="1"/>
    </font>
    <font>
      <sz val="15"/>
      <color indexed="10"/>
      <name val="Angsana New"/>
      <family val="1"/>
    </font>
    <font>
      <b/>
      <sz val="15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70C0"/>
      <name val="Angsana New"/>
      <family val="1"/>
    </font>
    <font>
      <i/>
      <sz val="15"/>
      <color rgb="FF0070C0"/>
      <name val="Angsana New"/>
      <family val="1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5" fontId="5" fillId="0" borderId="1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65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7" fontId="0" fillId="0" borderId="1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quotePrefix="1">
      <alignment horizontal="right"/>
    </xf>
    <xf numFmtId="49" fontId="6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67" fontId="0" fillId="0" borderId="0" xfId="42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167" fontId="0" fillId="0" borderId="0" xfId="42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67" fontId="0" fillId="0" borderId="10" xfId="4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Fill="1" applyBorder="1" applyAlignment="1">
      <alignment horizontal="right"/>
    </xf>
    <xf numFmtId="167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7" fontId="5" fillId="0" borderId="13" xfId="42" applyNumberFormat="1" applyFont="1" applyFill="1" applyBorder="1" applyAlignment="1">
      <alignment/>
    </xf>
    <xf numFmtId="167" fontId="5" fillId="0" borderId="0" xfId="42" applyNumberFormat="1" applyFont="1" applyFill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right"/>
    </xf>
    <xf numFmtId="167" fontId="0" fillId="0" borderId="0" xfId="42" applyNumberFormat="1" applyFont="1" applyFill="1" applyBorder="1" applyAlignment="1">
      <alignment/>
    </xf>
    <xf numFmtId="167" fontId="0" fillId="0" borderId="10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5" fontId="8" fillId="0" borderId="0" xfId="0" applyNumberFormat="1" applyFont="1" applyFill="1" applyAlignment="1">
      <alignment horizontal="center"/>
    </xf>
    <xf numFmtId="165" fontId="8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65" fontId="7" fillId="0" borderId="0" xfId="42" applyNumberFormat="1" applyFon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167" fontId="0" fillId="0" borderId="12" xfId="42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 horizontal="right"/>
    </xf>
    <xf numFmtId="167" fontId="5" fillId="0" borderId="0" xfId="42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43" fontId="7" fillId="0" borderId="0" xfId="44" applyFont="1" applyFill="1" applyBorder="1" applyAlignment="1">
      <alignment horizontal="right"/>
    </xf>
    <xf numFmtId="43" fontId="7" fillId="0" borderId="0" xfId="44" applyFont="1" applyFill="1" applyAlignment="1">
      <alignment horizontal="right"/>
    </xf>
    <xf numFmtId="43" fontId="5" fillId="0" borderId="0" xfId="44" applyFont="1" applyFill="1" applyBorder="1" applyAlignment="1">
      <alignment horizontal="right"/>
    </xf>
    <xf numFmtId="43" fontId="8" fillId="0" borderId="0" xfId="44" applyFont="1" applyFill="1" applyBorder="1" applyAlignment="1">
      <alignment horizontal="right"/>
    </xf>
    <xf numFmtId="167" fontId="7" fillId="0" borderId="0" xfId="44" applyNumberFormat="1" applyFont="1" applyFill="1" applyBorder="1" applyAlignment="1">
      <alignment horizontal="right"/>
    </xf>
    <xf numFmtId="167" fontId="7" fillId="0" borderId="10" xfId="44" applyNumberFormat="1" applyFont="1" applyFill="1" applyBorder="1" applyAlignment="1">
      <alignment horizontal="right"/>
    </xf>
    <xf numFmtId="167" fontId="8" fillId="0" borderId="10" xfId="44" applyNumberFormat="1" applyFont="1" applyFill="1" applyBorder="1" applyAlignment="1">
      <alignment horizontal="right"/>
    </xf>
    <xf numFmtId="167" fontId="5" fillId="0" borderId="0" xfId="44" applyNumberFormat="1" applyFont="1" applyFill="1" applyBorder="1" applyAlignment="1">
      <alignment horizontal="right"/>
    </xf>
    <xf numFmtId="43" fontId="8" fillId="0" borderId="0" xfId="44" applyFont="1" applyFill="1" applyAlignment="1">
      <alignment horizontal="right"/>
    </xf>
    <xf numFmtId="43" fontId="0" fillId="0" borderId="0" xfId="44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67" fontId="5" fillId="0" borderId="0" xfId="44" applyNumberFormat="1" applyFont="1" applyFill="1" applyAlignment="1">
      <alignment horizontal="center"/>
    </xf>
    <xf numFmtId="167" fontId="8" fillId="0" borderId="0" xfId="44" applyNumberFormat="1" applyFont="1" applyFill="1" applyBorder="1" applyAlignment="1">
      <alignment horizontal="right"/>
    </xf>
    <xf numFmtId="167" fontId="0" fillId="0" borderId="0" xfId="44" applyNumberFormat="1" applyFont="1" applyFill="1" applyAlignment="1">
      <alignment horizontal="center"/>
    </xf>
    <xf numFmtId="167" fontId="5" fillId="0" borderId="14" xfId="44" applyNumberFormat="1" applyFont="1" applyFill="1" applyBorder="1" applyAlignment="1">
      <alignment horizontal="center"/>
    </xf>
    <xf numFmtId="167" fontId="8" fillId="0" borderId="14" xfId="44" applyNumberFormat="1" applyFont="1" applyFill="1" applyBorder="1" applyAlignment="1">
      <alignment horizontal="right"/>
    </xf>
    <xf numFmtId="43" fontId="5" fillId="0" borderId="0" xfId="44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4" fontId="0" fillId="0" borderId="0" xfId="0" applyNumberFormat="1" applyFill="1" applyBorder="1" applyAlignment="1">
      <alignment horizontal="right"/>
    </xf>
    <xf numFmtId="44" fontId="0" fillId="0" borderId="0" xfId="42" applyNumberFormat="1" applyFont="1" applyFill="1" applyAlignment="1">
      <alignment horizontal="right"/>
    </xf>
    <xf numFmtId="167" fontId="0" fillId="0" borderId="0" xfId="45" applyNumberFormat="1" applyFont="1" applyFill="1" applyAlignment="1">
      <alignment/>
    </xf>
    <xf numFmtId="44" fontId="7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167" fontId="9" fillId="0" borderId="0" xfId="44" applyNumberFormat="1" applyFont="1" applyFill="1" applyAlignment="1">
      <alignment horizontal="right"/>
    </xf>
    <xf numFmtId="167" fontId="0" fillId="0" borderId="0" xfId="44" applyNumberFormat="1" applyFont="1" applyFill="1" applyBorder="1" applyAlignment="1">
      <alignment horizontal="right"/>
    </xf>
    <xf numFmtId="43" fontId="0" fillId="0" borderId="0" xfId="44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1" fontId="0" fillId="0" borderId="0" xfId="44" applyNumberFormat="1" applyFont="1" applyFill="1" applyAlignment="1">
      <alignment horizontal="right"/>
    </xf>
    <xf numFmtId="41" fontId="0" fillId="0" borderId="10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 horizontal="right"/>
    </xf>
    <xf numFmtId="41" fontId="5" fillId="0" borderId="10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1" fontId="5" fillId="0" borderId="13" xfId="44" applyNumberFormat="1" applyFont="1" applyFill="1" applyBorder="1" applyAlignment="1">
      <alignment horizontal="right"/>
    </xf>
    <xf numFmtId="43" fontId="8" fillId="0" borderId="14" xfId="44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41" fontId="5" fillId="0" borderId="12" xfId="44" applyNumberFormat="1" applyFont="1" applyFill="1" applyBorder="1" applyAlignment="1">
      <alignment horizontal="right"/>
    </xf>
    <xf numFmtId="167" fontId="5" fillId="0" borderId="12" xfId="42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7" fontId="0" fillId="0" borderId="0" xfId="42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167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43" fontId="5" fillId="0" borderId="1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7" fontId="0" fillId="0" borderId="0" xfId="44" applyNumberFormat="1" applyFont="1" applyFill="1" applyAlignment="1">
      <alignment horizontal="right"/>
    </xf>
    <xf numFmtId="43" fontId="0" fillId="0" borderId="0" xfId="44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center"/>
    </xf>
    <xf numFmtId="165" fontId="0" fillId="0" borderId="0" xfId="0" applyNumberFormat="1" applyFont="1" applyFill="1" applyAlignment="1" quotePrefix="1">
      <alignment/>
    </xf>
    <xf numFmtId="43" fontId="7" fillId="0" borderId="11" xfId="44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167" fontId="0" fillId="0" borderId="0" xfId="44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6" fontId="5" fillId="0" borderId="12" xfId="42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11" xfId="44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65" fontId="5" fillId="0" borderId="13" xfId="42" applyNumberFormat="1" applyFont="1" applyFill="1" applyBorder="1" applyAlignment="1">
      <alignment horizontal="right"/>
    </xf>
    <xf numFmtId="43" fontId="5" fillId="0" borderId="0" xfId="42" applyFont="1" applyFill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0" xfId="44" applyNumberFormat="1" applyFont="1" applyFill="1" applyBorder="1" applyAlignment="1">
      <alignment horizontal="right"/>
    </xf>
    <xf numFmtId="43" fontId="7" fillId="0" borderId="10" xfId="42" applyFont="1" applyFill="1" applyBorder="1" applyAlignment="1">
      <alignment horizontal="right"/>
    </xf>
    <xf numFmtId="43" fontId="7" fillId="0" borderId="0" xfId="42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7" fillId="0" borderId="10" xfId="44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42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1" fontId="0" fillId="0" borderId="10" xfId="44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1" fontId="58" fillId="0" borderId="0" xfId="42" applyNumberFormat="1" applyFont="1" applyFill="1" applyAlignment="1">
      <alignment horizontal="right"/>
    </xf>
    <xf numFmtId="167" fontId="0" fillId="0" borderId="0" xfId="42" applyNumberFormat="1" applyFont="1" applyFill="1" applyAlignment="1">
      <alignment/>
    </xf>
    <xf numFmtId="167" fontId="58" fillId="0" borderId="0" xfId="42" applyNumberFormat="1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7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22.5" customHeight="1"/>
  <cols>
    <col min="1" max="1" width="34.28125" style="64" customWidth="1"/>
    <col min="2" max="2" width="9.00390625" style="19" bestFit="1" customWidth="1"/>
    <col min="3" max="3" width="0.85546875" style="16" customWidth="1"/>
    <col min="4" max="4" width="15.421875" style="16" customWidth="1"/>
    <col min="5" max="5" width="0.85546875" style="16" customWidth="1"/>
    <col min="6" max="6" width="15.421875" style="16" customWidth="1"/>
    <col min="7" max="7" width="0.9921875" style="16" customWidth="1"/>
    <col min="8" max="8" width="15.421875" style="16" customWidth="1"/>
    <col min="9" max="9" width="0.85546875" style="16" customWidth="1"/>
    <col min="10" max="10" width="15.421875" style="16" customWidth="1"/>
    <col min="11" max="11" width="9.140625" style="16" customWidth="1"/>
    <col min="12" max="12" width="10.140625" style="16" customWidth="1"/>
    <col min="13" max="13" width="1.8515625" style="16" customWidth="1"/>
    <col min="14" max="14" width="12.00390625" style="16" customWidth="1"/>
    <col min="15" max="15" width="1.8515625" style="16" customWidth="1"/>
    <col min="16" max="16" width="11.140625" style="16" customWidth="1"/>
    <col min="17" max="17" width="15.8515625" style="90" customWidth="1"/>
    <col min="18" max="18" width="18.7109375" style="16" customWidth="1"/>
    <col min="19" max="20" width="9.140625" style="16" customWidth="1"/>
    <col min="21" max="21" width="12.57421875" style="90" customWidth="1"/>
    <col min="22" max="16384" width="9.140625" style="16" customWidth="1"/>
  </cols>
  <sheetData>
    <row r="1" ht="22.5" customHeight="1">
      <c r="A1" s="63" t="s">
        <v>0</v>
      </c>
    </row>
    <row r="2" ht="22.5" customHeight="1">
      <c r="A2" s="63" t="s">
        <v>133</v>
      </c>
    </row>
    <row r="3" spans="1:10" ht="22.5" customHeight="1">
      <c r="A3" s="36"/>
      <c r="J3" s="183" t="s">
        <v>132</v>
      </c>
    </row>
    <row r="4" spans="1:21" s="61" customFormat="1" ht="22.5" customHeight="1">
      <c r="A4" s="64"/>
      <c r="B4" s="27"/>
      <c r="C4" s="27"/>
      <c r="D4" s="267" t="s">
        <v>2</v>
      </c>
      <c r="E4" s="267"/>
      <c r="F4" s="267"/>
      <c r="G4" s="26"/>
      <c r="H4" s="267" t="s">
        <v>60</v>
      </c>
      <c r="I4" s="267"/>
      <c r="J4" s="267"/>
      <c r="Q4" s="253"/>
      <c r="U4" s="253"/>
    </row>
    <row r="5" spans="3:10" ht="22.5" customHeight="1">
      <c r="C5" s="65"/>
      <c r="D5" s="103" t="s">
        <v>273</v>
      </c>
      <c r="E5" s="65"/>
      <c r="F5" s="66" t="s">
        <v>51</v>
      </c>
      <c r="G5" s="66"/>
      <c r="H5" s="103" t="s">
        <v>273</v>
      </c>
      <c r="I5" s="65"/>
      <c r="J5" s="66" t="s">
        <v>51</v>
      </c>
    </row>
    <row r="6" spans="1:10" ht="22.5" customHeight="1">
      <c r="A6" s="63" t="s">
        <v>1</v>
      </c>
      <c r="B6" s="27" t="s">
        <v>3</v>
      </c>
      <c r="C6" s="65"/>
      <c r="D6" s="97">
        <v>2556</v>
      </c>
      <c r="E6" s="65"/>
      <c r="F6" s="103" t="s">
        <v>213</v>
      </c>
      <c r="G6" s="66"/>
      <c r="H6" s="97">
        <v>2556</v>
      </c>
      <c r="I6" s="65"/>
      <c r="J6" s="103" t="s">
        <v>213</v>
      </c>
    </row>
    <row r="7" spans="2:10" ht="22.5" customHeight="1">
      <c r="B7" s="27"/>
      <c r="D7" s="114" t="s">
        <v>180</v>
      </c>
      <c r="F7" s="114"/>
      <c r="G7" s="66"/>
      <c r="H7" s="114" t="s">
        <v>180</v>
      </c>
      <c r="J7" s="114"/>
    </row>
    <row r="8" spans="1:10" ht="22.5" customHeight="1">
      <c r="A8" s="67" t="s">
        <v>4</v>
      </c>
      <c r="C8" s="17"/>
      <c r="D8" s="20"/>
      <c r="E8" s="20"/>
      <c r="F8" s="20"/>
      <c r="G8" s="20"/>
      <c r="H8" s="20"/>
      <c r="I8" s="20"/>
      <c r="J8" s="20"/>
    </row>
    <row r="9" spans="1:10" ht="22.5" customHeight="1">
      <c r="A9" s="64" t="s">
        <v>5</v>
      </c>
      <c r="C9" s="17"/>
      <c r="D9" s="17">
        <v>26491924</v>
      </c>
      <c r="E9" s="17"/>
      <c r="F9" s="49">
        <v>12258401</v>
      </c>
      <c r="G9" s="17"/>
      <c r="H9" s="49">
        <v>1006698</v>
      </c>
      <c r="I9" s="17"/>
      <c r="J9" s="49">
        <v>1290419</v>
      </c>
    </row>
    <row r="10" spans="1:10" ht="22.5" customHeight="1">
      <c r="A10" s="64" t="s">
        <v>36</v>
      </c>
      <c r="B10" s="19" t="s">
        <v>239</v>
      </c>
      <c r="C10" s="17"/>
      <c r="D10" s="17">
        <v>22306204</v>
      </c>
      <c r="E10" s="17"/>
      <c r="F10" s="50">
        <v>23279151</v>
      </c>
      <c r="G10" s="17"/>
      <c r="H10" s="106">
        <v>4057541</v>
      </c>
      <c r="I10" s="17"/>
      <c r="J10" s="106">
        <v>5294732</v>
      </c>
    </row>
    <row r="11" spans="1:10" ht="22.5" customHeight="1">
      <c r="A11" s="64" t="s">
        <v>59</v>
      </c>
      <c r="B11" s="19">
        <v>3</v>
      </c>
      <c r="C11" s="17"/>
      <c r="D11" s="141" t="s">
        <v>20</v>
      </c>
      <c r="E11" s="17"/>
      <c r="F11" s="141" t="s">
        <v>20</v>
      </c>
      <c r="G11" s="17"/>
      <c r="H11" s="49">
        <v>23315100</v>
      </c>
      <c r="I11" s="17"/>
      <c r="J11" s="49">
        <v>22251013</v>
      </c>
    </row>
    <row r="12" spans="1:10" ht="22.5" customHeight="1">
      <c r="A12" s="98" t="s">
        <v>206</v>
      </c>
      <c r="C12" s="17"/>
      <c r="D12" s="99"/>
      <c r="E12" s="17"/>
      <c r="F12" s="141"/>
      <c r="G12" s="17"/>
      <c r="H12" s="141"/>
      <c r="I12" s="17"/>
      <c r="J12" s="141"/>
    </row>
    <row r="13" spans="1:10" ht="22.5" customHeight="1">
      <c r="A13" s="98" t="s">
        <v>226</v>
      </c>
      <c r="B13" s="19">
        <v>3</v>
      </c>
      <c r="C13" s="17"/>
      <c r="D13" s="99">
        <v>141036</v>
      </c>
      <c r="E13" s="17"/>
      <c r="F13" s="141">
        <v>199627</v>
      </c>
      <c r="G13" s="17"/>
      <c r="H13" s="141">
        <v>0</v>
      </c>
      <c r="I13" s="17"/>
      <c r="J13" s="141" t="s">
        <v>20</v>
      </c>
    </row>
    <row r="14" spans="1:10" ht="22.5" customHeight="1">
      <c r="A14" s="98" t="s">
        <v>46</v>
      </c>
      <c r="C14" s="17"/>
      <c r="D14" s="94"/>
      <c r="E14" s="17"/>
      <c r="F14" s="129"/>
      <c r="G14" s="17"/>
      <c r="H14" s="141"/>
      <c r="I14" s="17"/>
      <c r="J14" s="49"/>
    </row>
    <row r="15" spans="1:10" ht="22.5" customHeight="1">
      <c r="A15" s="98" t="s">
        <v>115</v>
      </c>
      <c r="B15" s="19">
        <v>3</v>
      </c>
      <c r="C15" s="17"/>
      <c r="D15" s="141" t="s">
        <v>20</v>
      </c>
      <c r="E15" s="17"/>
      <c r="F15" s="141" t="s">
        <v>20</v>
      </c>
      <c r="G15" s="17"/>
      <c r="H15" s="49">
        <v>1300000</v>
      </c>
      <c r="I15" s="17"/>
      <c r="J15" s="49">
        <v>1260000</v>
      </c>
    </row>
    <row r="16" spans="1:10" ht="22.5" customHeight="1">
      <c r="A16" s="51" t="s">
        <v>37</v>
      </c>
      <c r="B16" s="19">
        <v>3</v>
      </c>
      <c r="C16" s="17"/>
      <c r="D16" s="17">
        <v>43316357</v>
      </c>
      <c r="E16" s="17"/>
      <c r="F16" s="50">
        <v>48333758</v>
      </c>
      <c r="G16" s="17"/>
      <c r="H16" s="49">
        <v>4543753</v>
      </c>
      <c r="I16" s="17"/>
      <c r="J16" s="49">
        <v>5273849</v>
      </c>
    </row>
    <row r="17" spans="1:10" ht="22.5" customHeight="1">
      <c r="A17" s="113" t="s">
        <v>188</v>
      </c>
      <c r="C17" s="17"/>
      <c r="D17" s="17">
        <v>21245512</v>
      </c>
      <c r="E17" s="17"/>
      <c r="F17" s="141">
        <v>19299829</v>
      </c>
      <c r="G17" s="17"/>
      <c r="H17" s="49">
        <v>1345268</v>
      </c>
      <c r="I17" s="17"/>
      <c r="J17" s="142">
        <v>1253562</v>
      </c>
    </row>
    <row r="18" spans="1:10" ht="22.5" customHeight="1">
      <c r="A18" s="51" t="s">
        <v>113</v>
      </c>
      <c r="C18" s="17"/>
      <c r="D18" s="17">
        <v>1685652</v>
      </c>
      <c r="E18" s="17"/>
      <c r="F18" s="137">
        <v>1005768</v>
      </c>
      <c r="G18" s="17"/>
      <c r="H18" s="141">
        <v>0</v>
      </c>
      <c r="I18" s="17"/>
      <c r="J18" s="141" t="s">
        <v>20</v>
      </c>
    </row>
    <row r="19" spans="1:10" ht="22.5" customHeight="1">
      <c r="A19" s="51" t="s">
        <v>114</v>
      </c>
      <c r="C19" s="17"/>
      <c r="D19" s="17">
        <v>1195105</v>
      </c>
      <c r="E19" s="17"/>
      <c r="F19" s="137">
        <v>1113983</v>
      </c>
      <c r="G19" s="17"/>
      <c r="H19" s="49">
        <v>290836</v>
      </c>
      <c r="I19" s="17"/>
      <c r="J19" s="137">
        <v>217683</v>
      </c>
    </row>
    <row r="20" spans="1:10" ht="22.5" customHeight="1">
      <c r="A20" s="113" t="s">
        <v>215</v>
      </c>
      <c r="B20" s="19">
        <v>3</v>
      </c>
      <c r="C20" s="17"/>
      <c r="D20" s="178" t="s">
        <v>20</v>
      </c>
      <c r="E20" s="17"/>
      <c r="F20" s="178" t="s">
        <v>20</v>
      </c>
      <c r="G20" s="17"/>
      <c r="H20" s="49">
        <v>1800000</v>
      </c>
      <c r="I20" s="17"/>
      <c r="J20" s="137">
        <v>1050977</v>
      </c>
    </row>
    <row r="21" spans="1:10" ht="22.5" customHeight="1">
      <c r="A21" s="51" t="s">
        <v>38</v>
      </c>
      <c r="B21" s="19">
        <v>3</v>
      </c>
      <c r="C21" s="17"/>
      <c r="D21" s="228">
        <v>3756063</v>
      </c>
      <c r="E21" s="17"/>
      <c r="F21" s="137">
        <v>3710924</v>
      </c>
      <c r="G21" s="17"/>
      <c r="H21" s="52">
        <v>243908</v>
      </c>
      <c r="I21" s="17"/>
      <c r="J21" s="137">
        <v>274028</v>
      </c>
    </row>
    <row r="22" spans="1:21" s="21" customFormat="1" ht="22.5" customHeight="1">
      <c r="A22" s="36" t="s">
        <v>6</v>
      </c>
      <c r="B22" s="22"/>
      <c r="C22" s="24"/>
      <c r="D22" s="29">
        <f>SUM(D8:D21)</f>
        <v>120137853</v>
      </c>
      <c r="E22" s="24"/>
      <c r="F22" s="23">
        <f>SUM(F8:F21)</f>
        <v>109201441</v>
      </c>
      <c r="G22" s="24"/>
      <c r="H22" s="29">
        <f>SUM(H9:H21)</f>
        <v>37903104</v>
      </c>
      <c r="I22" s="24"/>
      <c r="J22" s="23">
        <f>SUM(J8:J21)</f>
        <v>38166263</v>
      </c>
      <c r="Q22" s="118"/>
      <c r="U22" s="118"/>
    </row>
    <row r="23" spans="1:21" s="21" customFormat="1" ht="22.5" customHeight="1">
      <c r="A23" s="36"/>
      <c r="B23" s="22"/>
      <c r="C23" s="24"/>
      <c r="D23" s="33"/>
      <c r="E23" s="24"/>
      <c r="G23" s="24"/>
      <c r="H23" s="33"/>
      <c r="I23" s="24"/>
      <c r="Q23" s="118"/>
      <c r="U23" s="118"/>
    </row>
    <row r="24" ht="22.5" customHeight="1">
      <c r="A24" s="63" t="s">
        <v>0</v>
      </c>
    </row>
    <row r="25" ht="22.5" customHeight="1">
      <c r="A25" s="63" t="s">
        <v>133</v>
      </c>
    </row>
    <row r="26" spans="1:10" ht="22.5" customHeight="1">
      <c r="A26" s="36"/>
      <c r="J26" s="183" t="s">
        <v>132</v>
      </c>
    </row>
    <row r="27" spans="1:21" s="61" customFormat="1" ht="22.5" customHeight="1">
      <c r="A27" s="64"/>
      <c r="B27" s="27"/>
      <c r="C27" s="27"/>
      <c r="D27" s="267" t="s">
        <v>2</v>
      </c>
      <c r="E27" s="267"/>
      <c r="F27" s="267"/>
      <c r="G27" s="26"/>
      <c r="H27" s="267" t="s">
        <v>60</v>
      </c>
      <c r="I27" s="267"/>
      <c r="J27" s="267"/>
      <c r="Q27" s="253"/>
      <c r="U27" s="253"/>
    </row>
    <row r="28" spans="1:10" ht="22.5" customHeight="1">
      <c r="A28" s="16"/>
      <c r="B28" s="16"/>
      <c r="C28" s="65"/>
      <c r="D28" s="103" t="s">
        <v>273</v>
      </c>
      <c r="E28" s="65"/>
      <c r="F28" s="66" t="s">
        <v>51</v>
      </c>
      <c r="G28" s="66"/>
      <c r="H28" s="103" t="s">
        <v>273</v>
      </c>
      <c r="I28" s="65"/>
      <c r="J28" s="66" t="s">
        <v>51</v>
      </c>
    </row>
    <row r="29" spans="1:10" ht="22.5" customHeight="1">
      <c r="A29" s="63" t="s">
        <v>173</v>
      </c>
      <c r="B29" s="27" t="s">
        <v>3</v>
      </c>
      <c r="C29" s="65"/>
      <c r="D29" s="97">
        <v>2556</v>
      </c>
      <c r="E29" s="65"/>
      <c r="F29" s="103" t="s">
        <v>213</v>
      </c>
      <c r="G29" s="66"/>
      <c r="H29" s="97">
        <v>2556</v>
      </c>
      <c r="I29" s="65"/>
      <c r="J29" s="103" t="s">
        <v>213</v>
      </c>
    </row>
    <row r="30" spans="2:10" ht="22.5" customHeight="1">
      <c r="B30" s="27"/>
      <c r="D30" s="114" t="s">
        <v>180</v>
      </c>
      <c r="F30" s="114"/>
      <c r="G30" s="66"/>
      <c r="H30" s="114" t="s">
        <v>180</v>
      </c>
      <c r="J30" s="114"/>
    </row>
    <row r="31" spans="1:10" ht="22.5" customHeight="1">
      <c r="A31" s="67" t="s">
        <v>7</v>
      </c>
      <c r="C31" s="17"/>
      <c r="D31" s="20"/>
      <c r="E31" s="20"/>
      <c r="F31" s="20"/>
      <c r="G31" s="20"/>
      <c r="H31" s="20"/>
      <c r="I31" s="20"/>
      <c r="J31" s="20"/>
    </row>
    <row r="32" spans="1:10" ht="22.5" customHeight="1">
      <c r="A32" s="98" t="s">
        <v>152</v>
      </c>
      <c r="B32" s="19">
        <v>5</v>
      </c>
      <c r="C32" s="17"/>
      <c r="D32" s="123">
        <v>1960208</v>
      </c>
      <c r="E32" s="20"/>
      <c r="F32" s="20">
        <v>2454574</v>
      </c>
      <c r="G32" s="20"/>
      <c r="H32" s="141">
        <v>0</v>
      </c>
      <c r="I32" s="20"/>
      <c r="J32" s="111" t="s">
        <v>20</v>
      </c>
    </row>
    <row r="33" spans="1:10" ht="22.5" customHeight="1">
      <c r="A33" s="64" t="s">
        <v>94</v>
      </c>
      <c r="B33" s="19">
        <v>6</v>
      </c>
      <c r="C33" s="17"/>
      <c r="D33" s="111" t="s">
        <v>20</v>
      </c>
      <c r="E33" s="17"/>
      <c r="F33" s="111" t="s">
        <v>20</v>
      </c>
      <c r="G33" s="17"/>
      <c r="H33" s="20">
        <v>87554014</v>
      </c>
      <c r="I33" s="17"/>
      <c r="J33" s="20">
        <v>85420854</v>
      </c>
    </row>
    <row r="34" spans="1:10" ht="22.5" customHeight="1">
      <c r="A34" s="64" t="s">
        <v>95</v>
      </c>
      <c r="B34" s="19">
        <v>7</v>
      </c>
      <c r="C34" s="17"/>
      <c r="D34" s="123">
        <v>38708786</v>
      </c>
      <c r="E34" s="17"/>
      <c r="F34" s="20">
        <v>30763935</v>
      </c>
      <c r="G34" s="17"/>
      <c r="H34" s="20">
        <v>334809</v>
      </c>
      <c r="I34" s="17"/>
      <c r="J34" s="20">
        <v>827889</v>
      </c>
    </row>
    <row r="35" spans="1:10" ht="22.5" customHeight="1">
      <c r="A35" s="98" t="s">
        <v>179</v>
      </c>
      <c r="B35" s="19">
        <v>8</v>
      </c>
      <c r="C35" s="17"/>
      <c r="D35" s="123">
        <v>5006753</v>
      </c>
      <c r="E35" s="17"/>
      <c r="F35" s="111">
        <v>3281578</v>
      </c>
      <c r="G35" s="17"/>
      <c r="H35" s="141">
        <v>0</v>
      </c>
      <c r="I35" s="111"/>
      <c r="J35" s="111" t="s">
        <v>20</v>
      </c>
    </row>
    <row r="36" spans="1:10" ht="22.5" customHeight="1">
      <c r="A36" s="98" t="s">
        <v>96</v>
      </c>
      <c r="B36" s="19">
        <v>9</v>
      </c>
      <c r="C36" s="17"/>
      <c r="D36" s="90">
        <v>1518682</v>
      </c>
      <c r="E36" s="17"/>
      <c r="F36" s="20">
        <v>1504152</v>
      </c>
      <c r="G36" s="17"/>
      <c r="H36" s="20">
        <v>678170</v>
      </c>
      <c r="I36" s="17"/>
      <c r="J36" s="20">
        <v>678170</v>
      </c>
    </row>
    <row r="37" spans="1:10" ht="22.5" customHeight="1">
      <c r="A37" s="98" t="s">
        <v>190</v>
      </c>
      <c r="C37" s="17"/>
      <c r="D37" s="90">
        <v>6867</v>
      </c>
      <c r="E37" s="17"/>
      <c r="F37" s="111">
        <v>26807</v>
      </c>
      <c r="G37" s="17"/>
      <c r="H37" s="141">
        <v>0</v>
      </c>
      <c r="I37" s="17"/>
      <c r="J37" s="111" t="s">
        <v>20</v>
      </c>
    </row>
    <row r="38" spans="1:10" ht="22.5" customHeight="1">
      <c r="A38" s="64" t="s">
        <v>46</v>
      </c>
      <c r="B38" s="19">
        <v>3</v>
      </c>
      <c r="C38" s="17"/>
      <c r="D38" s="111" t="s">
        <v>20</v>
      </c>
      <c r="E38" s="17"/>
      <c r="F38" s="111" t="s">
        <v>20</v>
      </c>
      <c r="G38" s="17"/>
      <c r="H38" s="20">
        <v>17812573</v>
      </c>
      <c r="I38" s="17"/>
      <c r="J38" s="20">
        <v>12755231</v>
      </c>
    </row>
    <row r="39" spans="1:10" ht="22.5" customHeight="1">
      <c r="A39" s="98" t="s">
        <v>147</v>
      </c>
      <c r="C39" s="17"/>
      <c r="D39" s="90">
        <v>1961874</v>
      </c>
      <c r="E39" s="17"/>
      <c r="F39" s="20">
        <v>1484381</v>
      </c>
      <c r="G39" s="17"/>
      <c r="H39" s="20">
        <v>203715</v>
      </c>
      <c r="I39" s="17"/>
      <c r="J39" s="20">
        <v>203715</v>
      </c>
    </row>
    <row r="40" spans="1:10" ht="22.5" customHeight="1">
      <c r="A40" s="98" t="s">
        <v>71</v>
      </c>
      <c r="B40" s="19" t="s">
        <v>240</v>
      </c>
      <c r="C40" s="68"/>
      <c r="D40" s="90">
        <v>100688513</v>
      </c>
      <c r="E40" s="68"/>
      <c r="F40" s="49">
        <v>90812322</v>
      </c>
      <c r="G40" s="68"/>
      <c r="H40" s="20">
        <v>17580420</v>
      </c>
      <c r="I40" s="68"/>
      <c r="J40" s="20">
        <v>16426376</v>
      </c>
    </row>
    <row r="41" spans="1:10" ht="22.5" customHeight="1">
      <c r="A41" s="113" t="s">
        <v>189</v>
      </c>
      <c r="C41" s="68"/>
      <c r="D41" s="90">
        <v>5205044</v>
      </c>
      <c r="E41" s="68"/>
      <c r="F41" s="142">
        <v>5199736</v>
      </c>
      <c r="G41" s="68"/>
      <c r="H41" s="141">
        <v>0</v>
      </c>
      <c r="I41" s="68"/>
      <c r="J41" s="141" t="s">
        <v>20</v>
      </c>
    </row>
    <row r="42" spans="1:10" ht="22.5" customHeight="1">
      <c r="A42" s="98" t="s">
        <v>160</v>
      </c>
      <c r="C42" s="68"/>
      <c r="D42" s="90">
        <v>56134360</v>
      </c>
      <c r="E42" s="68"/>
      <c r="F42" s="49">
        <v>54791525</v>
      </c>
      <c r="G42" s="68"/>
      <c r="H42" s="143">
        <v>0</v>
      </c>
      <c r="I42" s="105"/>
      <c r="J42" s="143" t="s">
        <v>20</v>
      </c>
    </row>
    <row r="43" spans="1:10" ht="22.5" customHeight="1">
      <c r="A43" s="98" t="s">
        <v>166</v>
      </c>
      <c r="C43" s="17"/>
      <c r="D43" s="90">
        <v>3934743</v>
      </c>
      <c r="E43" s="17"/>
      <c r="F43" s="49">
        <v>4300524</v>
      </c>
      <c r="G43" s="17"/>
      <c r="H43" s="17">
        <v>52104</v>
      </c>
      <c r="I43" s="17"/>
      <c r="J43" s="20">
        <v>49026</v>
      </c>
    </row>
    <row r="44" spans="1:10" ht="22.5" customHeight="1">
      <c r="A44" s="64" t="s">
        <v>105</v>
      </c>
      <c r="C44" s="17"/>
      <c r="D44" s="90"/>
      <c r="E44" s="17"/>
      <c r="F44" s="49"/>
      <c r="G44" s="17"/>
      <c r="H44" s="17"/>
      <c r="I44" s="17"/>
      <c r="J44" s="49"/>
    </row>
    <row r="45" spans="1:21" s="30" customFormat="1" ht="22.5" customHeight="1">
      <c r="A45" s="51" t="s">
        <v>106</v>
      </c>
      <c r="B45" s="19"/>
      <c r="C45" s="49"/>
      <c r="D45" s="49">
        <v>180459</v>
      </c>
      <c r="E45" s="49"/>
      <c r="F45" s="49">
        <v>220082</v>
      </c>
      <c r="G45" s="49"/>
      <c r="H45" s="143">
        <v>0</v>
      </c>
      <c r="I45" s="17"/>
      <c r="J45" s="143" t="s">
        <v>20</v>
      </c>
      <c r="Q45" s="49"/>
      <c r="U45" s="49"/>
    </row>
    <row r="46" spans="1:10" ht="22.5" customHeight="1">
      <c r="A46" s="64" t="s">
        <v>72</v>
      </c>
      <c r="C46" s="17"/>
      <c r="D46" s="90">
        <v>2321467</v>
      </c>
      <c r="E46" s="17"/>
      <c r="F46" s="49">
        <v>787327</v>
      </c>
      <c r="G46" s="17"/>
      <c r="H46" s="143">
        <v>1219515</v>
      </c>
      <c r="I46" s="17"/>
      <c r="J46" s="179" t="s">
        <v>20</v>
      </c>
    </row>
    <row r="47" spans="1:10" ht="22.5" customHeight="1">
      <c r="A47" s="98" t="s">
        <v>216</v>
      </c>
      <c r="C47" s="17"/>
      <c r="D47" s="90">
        <v>4659120</v>
      </c>
      <c r="E47" s="17"/>
      <c r="F47" s="180">
        <v>4237408</v>
      </c>
      <c r="G47" s="17"/>
      <c r="H47" s="143">
        <v>0</v>
      </c>
      <c r="I47" s="17"/>
      <c r="J47" s="111" t="s">
        <v>20</v>
      </c>
    </row>
    <row r="48" spans="1:10" ht="22.5" customHeight="1">
      <c r="A48" s="64" t="s">
        <v>8</v>
      </c>
      <c r="C48" s="17"/>
      <c r="D48" s="108">
        <v>1842973</v>
      </c>
      <c r="E48" s="17"/>
      <c r="F48" s="52">
        <v>1478470</v>
      </c>
      <c r="G48" s="17"/>
      <c r="H48" s="18">
        <v>152095</v>
      </c>
      <c r="I48" s="17"/>
      <c r="J48" s="52">
        <v>151359</v>
      </c>
    </row>
    <row r="49" spans="1:21" s="21" customFormat="1" ht="22.5" customHeight="1">
      <c r="A49" s="36" t="s">
        <v>43</v>
      </c>
      <c r="B49" s="22"/>
      <c r="C49" s="24"/>
      <c r="D49" s="29">
        <f>SUM(D32:D48)</f>
        <v>224129849</v>
      </c>
      <c r="E49" s="24"/>
      <c r="F49" s="29">
        <f>SUM(F32:F48)</f>
        <v>201342821</v>
      </c>
      <c r="G49" s="24"/>
      <c r="H49" s="29">
        <f>SUM(H32:H48)</f>
        <v>125587415</v>
      </c>
      <c r="I49" s="24"/>
      <c r="J49" s="29">
        <f>SUM(J32:J48)</f>
        <v>116512620</v>
      </c>
      <c r="Q49" s="118"/>
      <c r="U49" s="118"/>
    </row>
    <row r="50" spans="1:21" s="21" customFormat="1" ht="22.5" customHeight="1">
      <c r="A50" s="36"/>
      <c r="B50" s="22"/>
      <c r="C50" s="24"/>
      <c r="D50" s="24"/>
      <c r="E50" s="24"/>
      <c r="F50" s="24"/>
      <c r="G50" s="24"/>
      <c r="H50" s="24"/>
      <c r="I50" s="24"/>
      <c r="J50" s="24"/>
      <c r="Q50" s="118"/>
      <c r="U50" s="118"/>
    </row>
    <row r="51" spans="1:21" s="21" customFormat="1" ht="22.5" customHeight="1" thickBot="1">
      <c r="A51" s="36" t="s">
        <v>9</v>
      </c>
      <c r="B51" s="22"/>
      <c r="C51" s="24"/>
      <c r="D51" s="31">
        <f>+D49+D22</f>
        <v>344267702</v>
      </c>
      <c r="E51" s="24"/>
      <c r="F51" s="31">
        <f>+F49+F22</f>
        <v>310544262</v>
      </c>
      <c r="G51" s="24"/>
      <c r="H51" s="31">
        <f>+H49+H22</f>
        <v>163490519</v>
      </c>
      <c r="I51" s="24"/>
      <c r="J51" s="31">
        <f>+J49+J22</f>
        <v>154678883</v>
      </c>
      <c r="L51" s="252"/>
      <c r="M51" s="252"/>
      <c r="N51" s="252"/>
      <c r="O51" s="252"/>
      <c r="P51" s="252"/>
      <c r="Q51" s="254"/>
      <c r="R51" s="252"/>
      <c r="U51" s="118"/>
    </row>
    <row r="52" spans="1:21" s="21" customFormat="1" ht="22.5" customHeight="1" thickTop="1">
      <c r="A52" s="36"/>
      <c r="B52" s="22"/>
      <c r="C52" s="24"/>
      <c r="D52" s="33"/>
      <c r="E52" s="24"/>
      <c r="F52" s="33"/>
      <c r="G52" s="24"/>
      <c r="H52" s="33"/>
      <c r="I52" s="24"/>
      <c r="J52" s="33"/>
      <c r="Q52" s="118"/>
      <c r="U52" s="118"/>
    </row>
    <row r="53" ht="22.5" customHeight="1">
      <c r="A53" s="63" t="s">
        <v>0</v>
      </c>
    </row>
    <row r="54" ht="22.5" customHeight="1">
      <c r="A54" s="63" t="s">
        <v>133</v>
      </c>
    </row>
    <row r="55" spans="1:10" ht="22.5" customHeight="1">
      <c r="A55" s="36"/>
      <c r="J55" s="183" t="s">
        <v>132</v>
      </c>
    </row>
    <row r="56" spans="1:21" s="61" customFormat="1" ht="22.5" customHeight="1">
      <c r="A56" s="64"/>
      <c r="B56" s="27"/>
      <c r="C56" s="27"/>
      <c r="D56" s="267" t="s">
        <v>2</v>
      </c>
      <c r="E56" s="267"/>
      <c r="F56" s="267"/>
      <c r="G56" s="26"/>
      <c r="H56" s="267" t="s">
        <v>60</v>
      </c>
      <c r="I56" s="267"/>
      <c r="J56" s="267"/>
      <c r="Q56" s="253"/>
      <c r="U56" s="253"/>
    </row>
    <row r="57" spans="1:10" ht="22.5" customHeight="1">
      <c r="A57" s="16"/>
      <c r="B57" s="16"/>
      <c r="C57" s="65"/>
      <c r="D57" s="103" t="s">
        <v>273</v>
      </c>
      <c r="E57" s="65"/>
      <c r="F57" s="66" t="s">
        <v>51</v>
      </c>
      <c r="G57" s="66"/>
      <c r="H57" s="103" t="s">
        <v>273</v>
      </c>
      <c r="I57" s="65"/>
      <c r="J57" s="66" t="s">
        <v>51</v>
      </c>
    </row>
    <row r="58" spans="1:10" ht="22.5" customHeight="1">
      <c r="A58" s="63" t="s">
        <v>10</v>
      </c>
      <c r="B58" s="27" t="s">
        <v>3</v>
      </c>
      <c r="C58" s="65"/>
      <c r="D58" s="97">
        <v>2556</v>
      </c>
      <c r="E58" s="65"/>
      <c r="F58" s="103" t="s">
        <v>213</v>
      </c>
      <c r="G58" s="66"/>
      <c r="H58" s="97">
        <v>2556</v>
      </c>
      <c r="I58" s="65"/>
      <c r="J58" s="103" t="s">
        <v>213</v>
      </c>
    </row>
    <row r="59" spans="2:10" ht="22.5" customHeight="1">
      <c r="B59" s="27"/>
      <c r="D59" s="114" t="s">
        <v>180</v>
      </c>
      <c r="F59" s="114"/>
      <c r="G59" s="66"/>
      <c r="H59" s="114" t="s">
        <v>180</v>
      </c>
      <c r="J59" s="114"/>
    </row>
    <row r="60" spans="1:10" ht="22.5" customHeight="1">
      <c r="A60" s="67" t="s">
        <v>11</v>
      </c>
      <c r="B60" s="27"/>
      <c r="C60" s="17"/>
      <c r="D60" s="20"/>
      <c r="E60" s="20"/>
      <c r="F60" s="20"/>
      <c r="G60" s="20"/>
      <c r="H60" s="20"/>
      <c r="I60" s="20"/>
      <c r="J60" s="20"/>
    </row>
    <row r="61" spans="1:10" ht="22.5" customHeight="1">
      <c r="A61" s="64" t="s">
        <v>47</v>
      </c>
      <c r="C61" s="62"/>
      <c r="D61" s="62"/>
      <c r="E61" s="62"/>
      <c r="F61" s="62"/>
      <c r="G61" s="62"/>
      <c r="H61" s="62"/>
      <c r="I61" s="62"/>
      <c r="J61" s="62"/>
    </row>
    <row r="62" spans="1:10" ht="22.5" customHeight="1">
      <c r="A62" s="98" t="s">
        <v>61</v>
      </c>
      <c r="C62" s="17"/>
      <c r="D62" s="125">
        <v>46896555</v>
      </c>
      <c r="E62" s="17"/>
      <c r="F62" s="49">
        <v>47660108</v>
      </c>
      <c r="G62" s="17"/>
      <c r="H62" s="17">
        <v>251058</v>
      </c>
      <c r="I62" s="17"/>
      <c r="J62" s="49">
        <v>4555296</v>
      </c>
    </row>
    <row r="63" spans="1:10" ht="22.5" customHeight="1">
      <c r="A63" s="98" t="s">
        <v>205</v>
      </c>
      <c r="C63" s="17"/>
      <c r="D63" s="125">
        <v>8753687</v>
      </c>
      <c r="E63" s="17"/>
      <c r="F63" s="111">
        <v>4951180</v>
      </c>
      <c r="G63" s="17"/>
      <c r="H63" s="125">
        <v>8753687</v>
      </c>
      <c r="I63" s="17"/>
      <c r="J63" s="111">
        <v>4951180</v>
      </c>
    </row>
    <row r="64" spans="1:10" ht="22.5" customHeight="1">
      <c r="A64" s="64" t="s">
        <v>12</v>
      </c>
      <c r="B64" s="19" t="s">
        <v>241</v>
      </c>
      <c r="C64" s="17"/>
      <c r="D64" s="49">
        <v>21910834</v>
      </c>
      <c r="E64" s="17"/>
      <c r="F64" s="49">
        <v>20619779</v>
      </c>
      <c r="G64" s="17"/>
      <c r="H64" s="17">
        <v>2046914</v>
      </c>
      <c r="I64" s="17"/>
      <c r="J64" s="49">
        <v>2089104</v>
      </c>
    </row>
    <row r="65" spans="1:10" ht="22.5" customHeight="1">
      <c r="A65" s="64" t="s">
        <v>73</v>
      </c>
      <c r="B65" s="19">
        <v>3</v>
      </c>
      <c r="C65" s="17"/>
      <c r="D65" s="105" t="s">
        <v>20</v>
      </c>
      <c r="E65" s="17"/>
      <c r="F65" s="105" t="s">
        <v>20</v>
      </c>
      <c r="G65" s="17"/>
      <c r="H65" s="143">
        <v>80000</v>
      </c>
      <c r="I65" s="17"/>
      <c r="J65" s="49">
        <v>400000</v>
      </c>
    </row>
    <row r="66" spans="1:10" ht="22.5" customHeight="1">
      <c r="A66" s="98" t="s">
        <v>208</v>
      </c>
      <c r="C66" s="17"/>
      <c r="D66" s="105"/>
      <c r="E66" s="17"/>
      <c r="F66" s="105"/>
      <c r="G66" s="17"/>
      <c r="H66" s="143"/>
      <c r="I66" s="17"/>
      <c r="J66" s="49"/>
    </row>
    <row r="67" spans="1:10" ht="22.5" customHeight="1">
      <c r="A67" s="98" t="s">
        <v>207</v>
      </c>
      <c r="B67" s="19">
        <v>3</v>
      </c>
      <c r="C67" s="17"/>
      <c r="D67" s="49">
        <v>310741</v>
      </c>
      <c r="E67" s="17"/>
      <c r="F67" s="111">
        <v>219793</v>
      </c>
      <c r="G67" s="17"/>
      <c r="H67" s="143">
        <v>0</v>
      </c>
      <c r="I67" s="17"/>
      <c r="J67" s="105" t="s">
        <v>20</v>
      </c>
    </row>
    <row r="68" spans="1:10" ht="22.5" customHeight="1">
      <c r="A68" s="98" t="s">
        <v>13</v>
      </c>
      <c r="C68" s="17"/>
      <c r="D68" s="30"/>
      <c r="E68" s="17"/>
      <c r="F68" s="30"/>
      <c r="G68" s="17"/>
      <c r="H68" s="143"/>
      <c r="I68" s="17"/>
      <c r="J68" s="101"/>
    </row>
    <row r="69" spans="1:10" ht="22.5" customHeight="1">
      <c r="A69" s="98" t="s">
        <v>62</v>
      </c>
      <c r="C69" s="17"/>
      <c r="D69" s="49">
        <v>7022847</v>
      </c>
      <c r="E69" s="17"/>
      <c r="F69" s="49">
        <v>9265438</v>
      </c>
      <c r="G69" s="17"/>
      <c r="H69" s="17">
        <v>3200000</v>
      </c>
      <c r="I69" s="17"/>
      <c r="J69" s="49">
        <v>6400000</v>
      </c>
    </row>
    <row r="70" spans="1:10" ht="22.5" customHeight="1">
      <c r="A70" s="98" t="s">
        <v>200</v>
      </c>
      <c r="C70" s="17"/>
      <c r="D70" s="49"/>
      <c r="E70" s="17"/>
      <c r="F70" s="49"/>
      <c r="G70" s="17"/>
      <c r="H70" s="17"/>
      <c r="I70" s="17"/>
      <c r="J70" s="49"/>
    </row>
    <row r="71" spans="1:10" ht="22.5" customHeight="1">
      <c r="A71" s="98" t="s">
        <v>217</v>
      </c>
      <c r="B71" s="19">
        <v>3</v>
      </c>
      <c r="C71" s="17"/>
      <c r="D71" s="49">
        <v>32282</v>
      </c>
      <c r="E71" s="17"/>
      <c r="F71" s="49">
        <v>40369</v>
      </c>
      <c r="G71" s="17"/>
      <c r="H71" s="143">
        <v>0</v>
      </c>
      <c r="I71" s="17"/>
      <c r="J71" s="179" t="s">
        <v>20</v>
      </c>
    </row>
    <row r="72" spans="1:10" ht="22.5" customHeight="1">
      <c r="A72" s="64" t="s">
        <v>74</v>
      </c>
      <c r="C72" s="17"/>
      <c r="D72" s="99">
        <v>6058469</v>
      </c>
      <c r="E72" s="17"/>
      <c r="F72" s="49">
        <v>5129117</v>
      </c>
      <c r="G72" s="17"/>
      <c r="H72" s="17">
        <v>292753</v>
      </c>
      <c r="I72" s="17"/>
      <c r="J72" s="49">
        <v>285342</v>
      </c>
    </row>
    <row r="73" spans="1:10" ht="22.5" customHeight="1">
      <c r="A73" s="64" t="s">
        <v>63</v>
      </c>
      <c r="C73" s="17"/>
      <c r="D73" s="49">
        <v>948799</v>
      </c>
      <c r="E73" s="17"/>
      <c r="F73" s="49">
        <v>1328271</v>
      </c>
      <c r="G73" s="17"/>
      <c r="H73" s="143">
        <v>0</v>
      </c>
      <c r="I73" s="17"/>
      <c r="J73" s="143" t="s">
        <v>20</v>
      </c>
    </row>
    <row r="74" spans="1:10" ht="22.5" customHeight="1">
      <c r="A74" s="64" t="s">
        <v>14</v>
      </c>
      <c r="B74" s="19" t="s">
        <v>81</v>
      </c>
      <c r="C74" s="17"/>
      <c r="D74" s="52">
        <v>8193128</v>
      </c>
      <c r="E74" s="17"/>
      <c r="F74" s="52">
        <v>6004136</v>
      </c>
      <c r="G74" s="17"/>
      <c r="H74" s="18">
        <v>1786318</v>
      </c>
      <c r="I74" s="17"/>
      <c r="J74" s="52">
        <v>1379761</v>
      </c>
    </row>
    <row r="75" spans="1:21" s="21" customFormat="1" ht="22.5" customHeight="1">
      <c r="A75" s="36" t="s">
        <v>15</v>
      </c>
      <c r="B75" s="22"/>
      <c r="C75" s="24"/>
      <c r="D75" s="29">
        <f>SUM(D62:D74)</f>
        <v>100127342</v>
      </c>
      <c r="E75" s="24"/>
      <c r="F75" s="29">
        <f>SUM(F62:F74)</f>
        <v>95218191</v>
      </c>
      <c r="G75" s="24"/>
      <c r="H75" s="29">
        <f>SUM(H62:H74)</f>
        <v>16410730</v>
      </c>
      <c r="I75" s="24"/>
      <c r="J75" s="29">
        <f>SUM(J62:J74)</f>
        <v>20060683</v>
      </c>
      <c r="Q75" s="118"/>
      <c r="U75" s="118"/>
    </row>
    <row r="76" spans="3:10" ht="22.5" customHeight="1">
      <c r="C76" s="17"/>
      <c r="D76" s="17"/>
      <c r="E76" s="17"/>
      <c r="F76" s="17"/>
      <c r="G76" s="17"/>
      <c r="H76" s="17"/>
      <c r="I76" s="17"/>
      <c r="J76" s="17"/>
    </row>
    <row r="77" spans="1:10" ht="22.5" customHeight="1">
      <c r="A77" s="67" t="s">
        <v>16</v>
      </c>
      <c r="C77" s="17"/>
      <c r="D77" s="17"/>
      <c r="E77" s="17"/>
      <c r="F77" s="17"/>
      <c r="G77" s="17"/>
      <c r="H77" s="17"/>
      <c r="I77" s="17"/>
      <c r="J77" s="17"/>
    </row>
    <row r="78" spans="1:10" ht="22.5" customHeight="1">
      <c r="A78" s="64" t="s">
        <v>48</v>
      </c>
      <c r="B78" s="19">
        <v>12</v>
      </c>
      <c r="C78" s="17"/>
      <c r="D78" s="17">
        <v>110769791</v>
      </c>
      <c r="E78" s="17"/>
      <c r="F78" s="49">
        <v>84044356</v>
      </c>
      <c r="G78" s="17"/>
      <c r="H78" s="49">
        <v>72325748</v>
      </c>
      <c r="I78" s="17"/>
      <c r="J78" s="49">
        <v>57115505</v>
      </c>
    </row>
    <row r="79" spans="1:10" ht="22.5" customHeight="1">
      <c r="A79" s="98" t="s">
        <v>200</v>
      </c>
      <c r="B79" s="19">
        <v>3</v>
      </c>
      <c r="C79" s="17"/>
      <c r="D79" s="143">
        <v>0</v>
      </c>
      <c r="E79" s="17"/>
      <c r="F79" s="111">
        <v>21408</v>
      </c>
      <c r="G79" s="17"/>
      <c r="H79" s="143">
        <v>0</v>
      </c>
      <c r="I79" s="50"/>
      <c r="J79" s="143" t="s">
        <v>20</v>
      </c>
    </row>
    <row r="80" spans="1:10" ht="22.5" customHeight="1">
      <c r="A80" s="64" t="s">
        <v>83</v>
      </c>
      <c r="C80" s="20"/>
      <c r="D80" s="126">
        <v>391700</v>
      </c>
      <c r="E80" s="20"/>
      <c r="F80" s="126">
        <v>391999</v>
      </c>
      <c r="G80" s="20"/>
      <c r="H80" s="143">
        <v>0</v>
      </c>
      <c r="I80" s="50"/>
      <c r="J80" s="143" t="s">
        <v>20</v>
      </c>
    </row>
    <row r="81" spans="1:10" ht="22.5" customHeight="1">
      <c r="A81" s="64" t="s">
        <v>75</v>
      </c>
      <c r="C81" s="20"/>
      <c r="D81" s="20">
        <v>4488437</v>
      </c>
      <c r="E81" s="20"/>
      <c r="F81" s="50">
        <v>5071707</v>
      </c>
      <c r="G81" s="20"/>
      <c r="H81" s="143">
        <v>0</v>
      </c>
      <c r="I81" s="20"/>
      <c r="J81" s="50">
        <v>83361</v>
      </c>
    </row>
    <row r="82" spans="1:10" ht="22.5" customHeight="1">
      <c r="A82" s="98" t="s">
        <v>227</v>
      </c>
      <c r="C82" s="20"/>
      <c r="D82" s="18">
        <v>5394977</v>
      </c>
      <c r="E82" s="20"/>
      <c r="F82" s="124">
        <v>5015801</v>
      </c>
      <c r="G82" s="20"/>
      <c r="H82" s="182">
        <v>1474314</v>
      </c>
      <c r="I82" s="20"/>
      <c r="J82" s="124">
        <v>1367067</v>
      </c>
    </row>
    <row r="83" spans="1:21" s="21" customFormat="1" ht="22.5" customHeight="1">
      <c r="A83" s="36" t="s">
        <v>17</v>
      </c>
      <c r="B83" s="22"/>
      <c r="C83" s="24"/>
      <c r="D83" s="69">
        <f>SUM(D78:D82)</f>
        <v>121044905</v>
      </c>
      <c r="E83" s="24"/>
      <c r="F83" s="69">
        <f>SUM(F78:F82)</f>
        <v>94545271</v>
      </c>
      <c r="G83" s="24"/>
      <c r="H83" s="69">
        <f>SUM(H78:H82)</f>
        <v>73800062</v>
      </c>
      <c r="I83" s="43"/>
      <c r="J83" s="69">
        <f>SUM(J78:J82)</f>
        <v>58565933</v>
      </c>
      <c r="Q83" s="118"/>
      <c r="U83" s="118"/>
    </row>
    <row r="84" spans="1:21" s="21" customFormat="1" ht="22.5" customHeight="1">
      <c r="A84" s="36"/>
      <c r="B84" s="22"/>
      <c r="C84" s="24"/>
      <c r="D84" s="24"/>
      <c r="E84" s="24"/>
      <c r="F84" s="24"/>
      <c r="G84" s="24"/>
      <c r="H84" s="24"/>
      <c r="I84" s="24"/>
      <c r="J84" s="24"/>
      <c r="Q84" s="118"/>
      <c r="U84" s="118"/>
    </row>
    <row r="85" spans="1:21" s="21" customFormat="1" ht="22.5" customHeight="1">
      <c r="A85" s="36" t="s">
        <v>18</v>
      </c>
      <c r="B85" s="22"/>
      <c r="C85" s="24"/>
      <c r="D85" s="69">
        <f>SUM(D75+D83)</f>
        <v>221172247</v>
      </c>
      <c r="E85" s="24"/>
      <c r="F85" s="69">
        <f>SUM(F75+F83)</f>
        <v>189763462</v>
      </c>
      <c r="G85" s="24"/>
      <c r="H85" s="69">
        <f>+H83+H75</f>
        <v>90210792</v>
      </c>
      <c r="I85" s="24"/>
      <c r="J85" s="69">
        <f>+J83+J75</f>
        <v>78626616</v>
      </c>
      <c r="Q85" s="118"/>
      <c r="U85" s="118"/>
    </row>
    <row r="86" spans="1:10" ht="22.5" customHeight="1">
      <c r="A86" s="63" t="s">
        <v>0</v>
      </c>
      <c r="B86" s="70"/>
      <c r="C86" s="53"/>
      <c r="D86" s="53"/>
      <c r="E86" s="53"/>
      <c r="F86" s="53"/>
      <c r="G86" s="53"/>
      <c r="H86" s="53"/>
      <c r="I86" s="53"/>
      <c r="J86" s="53"/>
    </row>
    <row r="87" spans="1:10" ht="22.5" customHeight="1">
      <c r="A87" s="63" t="s">
        <v>133</v>
      </c>
      <c r="B87" s="70"/>
      <c r="C87" s="53"/>
      <c r="D87" s="53"/>
      <c r="E87" s="53"/>
      <c r="F87" s="53"/>
      <c r="G87" s="53"/>
      <c r="H87" s="53"/>
      <c r="I87" s="53"/>
      <c r="J87" s="53"/>
    </row>
    <row r="88" spans="1:10" ht="22.5" customHeight="1">
      <c r="A88" s="36"/>
      <c r="J88" s="183" t="s">
        <v>132</v>
      </c>
    </row>
    <row r="89" spans="1:21" s="61" customFormat="1" ht="22.5" customHeight="1">
      <c r="A89" s="64"/>
      <c r="B89" s="27"/>
      <c r="C89" s="27"/>
      <c r="D89" s="267" t="s">
        <v>2</v>
      </c>
      <c r="E89" s="267"/>
      <c r="F89" s="267"/>
      <c r="G89" s="26"/>
      <c r="H89" s="267" t="s">
        <v>60</v>
      </c>
      <c r="I89" s="267"/>
      <c r="J89" s="267"/>
      <c r="Q89" s="253"/>
      <c r="U89" s="253"/>
    </row>
    <row r="90" spans="1:10" ht="22.5" customHeight="1">
      <c r="A90" s="16"/>
      <c r="B90" s="16"/>
      <c r="C90" s="65"/>
      <c r="D90" s="103" t="s">
        <v>273</v>
      </c>
      <c r="E90" s="65"/>
      <c r="F90" s="66" t="s">
        <v>51</v>
      </c>
      <c r="G90" s="66"/>
      <c r="H90" s="103" t="s">
        <v>273</v>
      </c>
      <c r="I90" s="65"/>
      <c r="J90" s="66" t="s">
        <v>51</v>
      </c>
    </row>
    <row r="91" spans="1:10" ht="22.5" customHeight="1">
      <c r="A91" s="63" t="s">
        <v>228</v>
      </c>
      <c r="B91" s="27" t="s">
        <v>3</v>
      </c>
      <c r="C91" s="65"/>
      <c r="D91" s="97">
        <v>2556</v>
      </c>
      <c r="E91" s="65"/>
      <c r="F91" s="103" t="s">
        <v>213</v>
      </c>
      <c r="G91" s="66"/>
      <c r="H91" s="97">
        <v>2556</v>
      </c>
      <c r="I91" s="65"/>
      <c r="J91" s="103" t="s">
        <v>213</v>
      </c>
    </row>
    <row r="92" spans="2:10" ht="22.5" customHeight="1">
      <c r="B92" s="27"/>
      <c r="D92" s="114" t="s">
        <v>180</v>
      </c>
      <c r="F92" s="114"/>
      <c r="G92" s="66"/>
      <c r="H92" s="114" t="s">
        <v>180</v>
      </c>
      <c r="J92" s="114"/>
    </row>
    <row r="93" spans="1:10" ht="22.5" customHeight="1">
      <c r="A93" s="67" t="s">
        <v>19</v>
      </c>
      <c r="B93" s="27"/>
      <c r="C93" s="62"/>
      <c r="D93" s="47"/>
      <c r="E93" s="47"/>
      <c r="F93" s="47"/>
      <c r="G93" s="47"/>
      <c r="H93" s="47"/>
      <c r="I93" s="47"/>
      <c r="J93" s="47"/>
    </row>
    <row r="94" spans="1:10" ht="22.5" customHeight="1">
      <c r="A94" s="46" t="s">
        <v>31</v>
      </c>
      <c r="B94" s="27">
        <v>13</v>
      </c>
      <c r="C94" s="47"/>
      <c r="D94" s="47"/>
      <c r="E94" s="47"/>
      <c r="F94" s="47"/>
      <c r="G94" s="47"/>
      <c r="H94" s="47"/>
      <c r="I94" s="47"/>
      <c r="J94" s="47"/>
    </row>
    <row r="95" spans="1:10" ht="22.5" customHeight="1" thickBot="1">
      <c r="A95" s="35" t="s">
        <v>64</v>
      </c>
      <c r="B95" s="27"/>
      <c r="C95" s="20"/>
      <c r="D95" s="48">
        <v>7742942</v>
      </c>
      <c r="E95" s="20"/>
      <c r="F95" s="48">
        <v>7742942</v>
      </c>
      <c r="G95" s="20"/>
      <c r="H95" s="144">
        <v>7742942</v>
      </c>
      <c r="I95" s="20"/>
      <c r="J95" s="144">
        <v>7742942</v>
      </c>
    </row>
    <row r="96" spans="1:10" ht="22.5" customHeight="1" thickTop="1">
      <c r="A96" s="35" t="s">
        <v>65</v>
      </c>
      <c r="B96" s="27"/>
      <c r="C96" s="20"/>
      <c r="D96" s="49">
        <v>7742942</v>
      </c>
      <c r="E96" s="20"/>
      <c r="F96" s="49">
        <v>7742942</v>
      </c>
      <c r="G96" s="20"/>
      <c r="H96" s="111">
        <v>7742942</v>
      </c>
      <c r="I96" s="20"/>
      <c r="J96" s="111">
        <v>7742942</v>
      </c>
    </row>
    <row r="97" spans="1:10" ht="22.5" customHeight="1">
      <c r="A97" s="37" t="s">
        <v>85</v>
      </c>
      <c r="C97" s="38"/>
      <c r="D97" s="38">
        <v>-1135146</v>
      </c>
      <c r="E97" s="38"/>
      <c r="F97" s="38">
        <v>-1135146</v>
      </c>
      <c r="G97" s="38"/>
      <c r="H97" s="143">
        <v>0</v>
      </c>
      <c r="I97" s="38"/>
      <c r="J97" s="143" t="s">
        <v>20</v>
      </c>
    </row>
    <row r="98" spans="1:10" ht="22.5" customHeight="1">
      <c r="A98" s="46" t="s">
        <v>102</v>
      </c>
      <c r="C98" s="38"/>
      <c r="D98" s="135"/>
      <c r="E98" s="38"/>
      <c r="F98" s="135"/>
      <c r="G98" s="38"/>
      <c r="H98" s="38"/>
      <c r="I98" s="38"/>
      <c r="J98" s="50"/>
    </row>
    <row r="99" spans="1:10" ht="22.5" customHeight="1">
      <c r="A99" s="45" t="s">
        <v>103</v>
      </c>
      <c r="B99" s="27"/>
      <c r="C99" s="20"/>
      <c r="D99" s="125">
        <v>36462883</v>
      </c>
      <c r="E99" s="20"/>
      <c r="F99" s="125">
        <v>36462883</v>
      </c>
      <c r="G99" s="20"/>
      <c r="H99" s="49">
        <v>35572855</v>
      </c>
      <c r="I99" s="20"/>
      <c r="J99" s="49">
        <v>35572855</v>
      </c>
    </row>
    <row r="100" spans="1:10" ht="22.5" customHeight="1">
      <c r="A100" s="98" t="s">
        <v>195</v>
      </c>
      <c r="B100" s="27"/>
      <c r="C100" s="20"/>
      <c r="D100" s="125">
        <v>3470021</v>
      </c>
      <c r="E100" s="20"/>
      <c r="F100" s="125">
        <v>3470021</v>
      </c>
      <c r="G100" s="20"/>
      <c r="H100" s="111">
        <v>3470021</v>
      </c>
      <c r="I100" s="20"/>
      <c r="J100" s="111">
        <v>3470021</v>
      </c>
    </row>
    <row r="101" spans="1:10" ht="22.5" customHeight="1">
      <c r="A101" s="98" t="s">
        <v>244</v>
      </c>
      <c r="B101" s="27"/>
      <c r="C101" s="20"/>
      <c r="D101" s="125"/>
      <c r="E101" s="20"/>
      <c r="F101" s="125"/>
      <c r="G101" s="20"/>
      <c r="H101" s="20"/>
      <c r="I101" s="20"/>
      <c r="J101" s="111"/>
    </row>
    <row r="102" spans="1:10" ht="22.5" customHeight="1">
      <c r="A102" s="98" t="s">
        <v>243</v>
      </c>
      <c r="B102" s="27"/>
      <c r="C102" s="20"/>
      <c r="D102" s="125">
        <v>102544</v>
      </c>
      <c r="E102" s="20"/>
      <c r="F102" s="143">
        <v>0</v>
      </c>
      <c r="G102" s="20"/>
      <c r="H102" s="143" t="s">
        <v>20</v>
      </c>
      <c r="I102" s="38"/>
      <c r="J102" s="143" t="s">
        <v>20</v>
      </c>
    </row>
    <row r="103" spans="1:10" ht="22.5" customHeight="1">
      <c r="A103" s="98" t="s">
        <v>218</v>
      </c>
      <c r="B103" s="27"/>
      <c r="C103" s="20"/>
      <c r="D103" s="125"/>
      <c r="E103" s="20"/>
      <c r="F103" s="125"/>
      <c r="G103" s="20"/>
      <c r="H103" s="20"/>
      <c r="I103" s="20"/>
      <c r="J103" s="105"/>
    </row>
    <row r="104" spans="1:10" ht="22.5" customHeight="1">
      <c r="A104" s="98" t="s">
        <v>219</v>
      </c>
      <c r="B104" s="27"/>
      <c r="C104" s="20"/>
      <c r="D104" s="181" t="s">
        <v>20</v>
      </c>
      <c r="E104" s="20"/>
      <c r="F104" s="181" t="s">
        <v>20</v>
      </c>
      <c r="G104" s="20"/>
      <c r="H104" s="111">
        <v>428671</v>
      </c>
      <c r="I104" s="20"/>
      <c r="J104" s="111">
        <v>428671</v>
      </c>
    </row>
    <row r="105" spans="1:10" ht="22.5" customHeight="1">
      <c r="A105" s="35" t="s">
        <v>22</v>
      </c>
      <c r="B105" s="27"/>
      <c r="C105" s="20"/>
      <c r="D105" s="125"/>
      <c r="E105" s="20"/>
      <c r="F105" s="125"/>
      <c r="G105" s="20"/>
      <c r="H105" s="20"/>
      <c r="I105" s="20"/>
      <c r="J105" s="49"/>
    </row>
    <row r="106" spans="1:10" ht="22.5" customHeight="1">
      <c r="A106" s="35" t="s">
        <v>76</v>
      </c>
      <c r="B106" s="27"/>
      <c r="C106" s="20"/>
      <c r="D106" s="125"/>
      <c r="E106" s="20"/>
      <c r="F106" s="125"/>
      <c r="G106" s="20"/>
      <c r="H106" s="20"/>
      <c r="I106" s="20"/>
      <c r="J106" s="49"/>
    </row>
    <row r="107" spans="1:10" ht="22.5" customHeight="1">
      <c r="A107" s="35" t="s">
        <v>97</v>
      </c>
      <c r="B107" s="27"/>
      <c r="C107" s="20"/>
      <c r="D107" s="49">
        <v>820666</v>
      </c>
      <c r="E107" s="20"/>
      <c r="F107" s="49">
        <v>820666</v>
      </c>
      <c r="G107" s="20"/>
      <c r="H107" s="49">
        <v>820666</v>
      </c>
      <c r="I107" s="20"/>
      <c r="J107" s="49">
        <v>820666</v>
      </c>
    </row>
    <row r="108" spans="1:10" ht="22.5" customHeight="1">
      <c r="A108" s="35" t="s">
        <v>66</v>
      </c>
      <c r="B108" s="27"/>
      <c r="C108" s="20"/>
      <c r="D108" s="125">
        <v>52458809</v>
      </c>
      <c r="E108" s="20"/>
      <c r="F108" s="125">
        <v>52770259</v>
      </c>
      <c r="G108" s="20"/>
      <c r="H108" s="20">
        <v>23963626</v>
      </c>
      <c r="I108" s="20"/>
      <c r="J108" s="111">
        <v>26736166</v>
      </c>
    </row>
    <row r="109" spans="1:10" ht="22.5" customHeight="1">
      <c r="A109" s="116" t="s">
        <v>138</v>
      </c>
      <c r="B109" s="27"/>
      <c r="C109" s="20"/>
      <c r="D109" s="52">
        <v>5483345</v>
      </c>
      <c r="E109" s="20"/>
      <c r="F109" s="52">
        <v>4390186</v>
      </c>
      <c r="G109" s="20"/>
      <c r="H109" s="18">
        <v>1280946</v>
      </c>
      <c r="I109" s="20"/>
      <c r="J109" s="75">
        <v>1280946</v>
      </c>
    </row>
    <row r="110" spans="1:21" s="21" customFormat="1" ht="22.5" customHeight="1">
      <c r="A110" s="36" t="s">
        <v>157</v>
      </c>
      <c r="B110" s="22"/>
      <c r="C110" s="24"/>
      <c r="D110" s="24">
        <f>SUM(D96:D109)</f>
        <v>105406064</v>
      </c>
      <c r="E110" s="24"/>
      <c r="F110" s="24">
        <f>SUM(F96:F109)</f>
        <v>104521811</v>
      </c>
      <c r="G110" s="24"/>
      <c r="H110" s="24">
        <f>SUM(H96:H109)</f>
        <v>73279727</v>
      </c>
      <c r="I110" s="24"/>
      <c r="J110" s="24">
        <f>SUM(J96:J109)</f>
        <v>76052267</v>
      </c>
      <c r="Q110" s="118"/>
      <c r="U110" s="118"/>
    </row>
    <row r="111" spans="1:10" ht="22.5" customHeight="1">
      <c r="A111" s="64" t="s">
        <v>134</v>
      </c>
      <c r="C111" s="20"/>
      <c r="D111" s="52">
        <v>17689391</v>
      </c>
      <c r="E111" s="20"/>
      <c r="F111" s="52">
        <v>16258989</v>
      </c>
      <c r="G111" s="20"/>
      <c r="H111" s="182">
        <v>0</v>
      </c>
      <c r="I111" s="17"/>
      <c r="J111" s="182" t="s">
        <v>20</v>
      </c>
    </row>
    <row r="112" spans="1:21" s="21" customFormat="1" ht="22.5" customHeight="1">
      <c r="A112" s="36" t="s">
        <v>158</v>
      </c>
      <c r="B112" s="19"/>
      <c r="C112" s="33"/>
      <c r="D112" s="29">
        <f>SUM(D110:D111)</f>
        <v>123095455</v>
      </c>
      <c r="E112" s="33"/>
      <c r="F112" s="29">
        <f>SUM(F110:F111)</f>
        <v>120780800</v>
      </c>
      <c r="G112" s="33"/>
      <c r="H112" s="29">
        <f>SUM(H110:H111)</f>
        <v>73279727</v>
      </c>
      <c r="I112" s="33"/>
      <c r="J112" s="29">
        <f>SUM(J110:J111)</f>
        <v>76052267</v>
      </c>
      <c r="P112" s="263"/>
      <c r="Q112" s="118"/>
      <c r="U112" s="118"/>
    </row>
    <row r="113" spans="1:10" ht="22.5" customHeight="1">
      <c r="A113" s="36"/>
      <c r="C113" s="17"/>
      <c r="D113" s="17"/>
      <c r="E113" s="17"/>
      <c r="F113" s="17"/>
      <c r="G113" s="17"/>
      <c r="H113" s="17"/>
      <c r="I113" s="17"/>
      <c r="J113" s="17"/>
    </row>
    <row r="114" spans="1:18" ht="22.5" customHeight="1" thickBot="1">
      <c r="A114" s="36" t="s">
        <v>159</v>
      </c>
      <c r="C114" s="24"/>
      <c r="D114" s="31">
        <f>SUM(D85+D112)</f>
        <v>344267702</v>
      </c>
      <c r="E114" s="24"/>
      <c r="F114" s="31">
        <f>SUM(F85+F112)</f>
        <v>310544262</v>
      </c>
      <c r="G114" s="24"/>
      <c r="H114" s="31">
        <f>SUM(H85+H112)</f>
        <v>163490519</v>
      </c>
      <c r="I114" s="24"/>
      <c r="J114" s="31">
        <f>SUM(J85+J112)</f>
        <v>154678883</v>
      </c>
      <c r="L114" s="252"/>
      <c r="M114" s="252"/>
      <c r="N114" s="252"/>
      <c r="O114" s="252"/>
      <c r="P114" s="252"/>
      <c r="Q114" s="254"/>
      <c r="R114" s="252"/>
    </row>
    <row r="115" spans="1:10" ht="22.5" customHeight="1" thickTop="1">
      <c r="A115" s="36"/>
      <c r="C115" s="72"/>
      <c r="D115" s="71"/>
      <c r="E115" s="72"/>
      <c r="F115" s="71"/>
      <c r="G115" s="72"/>
      <c r="H115" s="71"/>
      <c r="I115" s="72"/>
      <c r="J115" s="71"/>
    </row>
    <row r="116" spans="1:10" ht="22.5" customHeight="1">
      <c r="A116" s="63" t="s">
        <v>0</v>
      </c>
      <c r="B116" s="70"/>
      <c r="C116" s="53"/>
      <c r="D116" s="53"/>
      <c r="E116" s="53"/>
      <c r="F116" s="53"/>
      <c r="G116" s="53"/>
      <c r="H116" s="268"/>
      <c r="I116" s="268"/>
      <c r="J116" s="268"/>
    </row>
    <row r="117" spans="1:10" ht="22.5" customHeight="1">
      <c r="A117" s="63" t="s">
        <v>229</v>
      </c>
      <c r="B117" s="70"/>
      <c r="C117" s="53"/>
      <c r="D117" s="53"/>
      <c r="E117" s="53"/>
      <c r="F117" s="53"/>
      <c r="G117" s="53"/>
      <c r="H117" s="268"/>
      <c r="I117" s="268"/>
      <c r="J117" s="268"/>
    </row>
    <row r="118" spans="1:10" ht="22.5" customHeight="1">
      <c r="A118" s="25"/>
      <c r="B118" s="25"/>
      <c r="C118" s="53"/>
      <c r="D118" s="53"/>
      <c r="E118" s="53"/>
      <c r="F118" s="53"/>
      <c r="G118" s="53"/>
      <c r="H118" s="53"/>
      <c r="I118" s="53"/>
      <c r="J118" s="107" t="s">
        <v>132</v>
      </c>
    </row>
    <row r="119" spans="1:21" s="61" customFormat="1" ht="22.5" customHeight="1">
      <c r="A119" s="45"/>
      <c r="B119" s="27"/>
      <c r="C119" s="27"/>
      <c r="D119" s="267" t="s">
        <v>2</v>
      </c>
      <c r="E119" s="267"/>
      <c r="F119" s="267"/>
      <c r="G119" s="26"/>
      <c r="H119" s="267" t="s">
        <v>60</v>
      </c>
      <c r="I119" s="267"/>
      <c r="J119" s="267"/>
      <c r="Q119" s="253"/>
      <c r="U119" s="253"/>
    </row>
    <row r="120" spans="1:21" s="61" customFormat="1" ht="22.5" customHeight="1">
      <c r="A120" s="45"/>
      <c r="B120" s="27"/>
      <c r="C120" s="27"/>
      <c r="D120" s="265" t="s">
        <v>264</v>
      </c>
      <c r="E120" s="266"/>
      <c r="F120" s="266"/>
      <c r="G120" s="151"/>
      <c r="H120" s="265" t="s">
        <v>264</v>
      </c>
      <c r="I120" s="266"/>
      <c r="J120" s="266"/>
      <c r="Q120" s="253"/>
      <c r="U120" s="253"/>
    </row>
    <row r="121" spans="1:21" s="61" customFormat="1" ht="22.5" customHeight="1">
      <c r="A121" s="45"/>
      <c r="B121" s="27"/>
      <c r="C121" s="27"/>
      <c r="D121" s="269" t="s">
        <v>273</v>
      </c>
      <c r="E121" s="264"/>
      <c r="F121" s="264"/>
      <c r="G121" s="209"/>
      <c r="H121" s="269" t="s">
        <v>273</v>
      </c>
      <c r="I121" s="264"/>
      <c r="J121" s="264"/>
      <c r="Q121" s="253"/>
      <c r="U121" s="253"/>
    </row>
    <row r="122" spans="1:21" s="61" customFormat="1" ht="22.5" customHeight="1">
      <c r="A122" s="45"/>
      <c r="B122" s="27" t="s">
        <v>3</v>
      </c>
      <c r="C122" s="203"/>
      <c r="D122" s="155">
        <v>2556</v>
      </c>
      <c r="E122" s="203"/>
      <c r="F122" s="222" t="s">
        <v>213</v>
      </c>
      <c r="G122" s="97"/>
      <c r="H122" s="155">
        <v>2556</v>
      </c>
      <c r="I122" s="203"/>
      <c r="J122" s="222" t="s">
        <v>213</v>
      </c>
      <c r="Q122" s="253"/>
      <c r="U122" s="253"/>
    </row>
    <row r="123" spans="1:10" ht="22.5" customHeight="1">
      <c r="A123" s="45"/>
      <c r="B123" s="27"/>
      <c r="C123" s="27"/>
      <c r="D123" s="115"/>
      <c r="E123" s="152"/>
      <c r="F123" s="115"/>
      <c r="G123" s="97"/>
      <c r="H123" s="115"/>
      <c r="I123" s="152"/>
      <c r="J123" s="115"/>
    </row>
    <row r="124" spans="1:10" ht="22.5" customHeight="1">
      <c r="A124" s="67" t="s">
        <v>23</v>
      </c>
      <c r="B124" s="19">
        <v>3</v>
      </c>
      <c r="C124" s="34"/>
      <c r="D124" s="76"/>
      <c r="E124" s="76"/>
      <c r="F124" s="76"/>
      <c r="G124" s="76"/>
      <c r="H124" s="76"/>
      <c r="I124" s="76"/>
      <c r="J124" s="76"/>
    </row>
    <row r="125" spans="1:10" ht="22.5" customHeight="1">
      <c r="A125" s="45" t="s">
        <v>77</v>
      </c>
      <c r="C125" s="34"/>
      <c r="D125" s="251">
        <v>105267785</v>
      </c>
      <c r="E125" s="34"/>
      <c r="F125" s="73">
        <v>97220071</v>
      </c>
      <c r="G125" s="34"/>
      <c r="H125" s="104">
        <v>6685167</v>
      </c>
      <c r="I125" s="34"/>
      <c r="J125" s="34">
        <v>10071043</v>
      </c>
    </row>
    <row r="126" spans="1:10" ht="22.5" customHeight="1">
      <c r="A126" s="98" t="s">
        <v>50</v>
      </c>
      <c r="C126" s="34"/>
      <c r="D126" s="251">
        <v>119075</v>
      </c>
      <c r="E126" s="34"/>
      <c r="F126" s="73">
        <v>79861</v>
      </c>
      <c r="G126" s="34"/>
      <c r="H126" s="49">
        <v>723223</v>
      </c>
      <c r="I126" s="34"/>
      <c r="J126" s="49">
        <v>541958</v>
      </c>
    </row>
    <row r="127" spans="1:10" ht="22.5" customHeight="1">
      <c r="A127" s="98" t="s">
        <v>174</v>
      </c>
      <c r="B127" s="19" t="s">
        <v>287</v>
      </c>
      <c r="C127" s="34"/>
      <c r="D127" s="110" t="s">
        <v>20</v>
      </c>
      <c r="E127" s="34"/>
      <c r="F127" s="73">
        <v>8474</v>
      </c>
      <c r="G127" s="34"/>
      <c r="H127" s="49">
        <v>1800000</v>
      </c>
      <c r="I127" s="34"/>
      <c r="J127" s="49">
        <v>40000</v>
      </c>
    </row>
    <row r="128" spans="1:10" ht="22.5" customHeight="1">
      <c r="A128" s="45" t="s">
        <v>78</v>
      </c>
      <c r="C128" s="204"/>
      <c r="D128" s="110" t="s">
        <v>20</v>
      </c>
      <c r="E128" s="34"/>
      <c r="F128" s="110" t="s">
        <v>20</v>
      </c>
      <c r="G128" s="34"/>
      <c r="H128" s="99">
        <v>22164</v>
      </c>
      <c r="I128" s="34"/>
      <c r="J128" s="99">
        <v>3609</v>
      </c>
    </row>
    <row r="129" spans="1:10" ht="22.5" customHeight="1">
      <c r="A129" s="98" t="s">
        <v>156</v>
      </c>
      <c r="B129" s="19">
        <v>7</v>
      </c>
      <c r="C129" s="204"/>
      <c r="D129" s="251">
        <v>1319054</v>
      </c>
      <c r="E129" s="34"/>
      <c r="F129" s="99">
        <v>1104293</v>
      </c>
      <c r="G129" s="34"/>
      <c r="H129" s="110" t="s">
        <v>20</v>
      </c>
      <c r="I129" s="34"/>
      <c r="J129" s="110" t="s">
        <v>20</v>
      </c>
    </row>
    <row r="130" spans="1:10" ht="22.5" customHeight="1">
      <c r="A130" s="98" t="s">
        <v>248</v>
      </c>
      <c r="C130" s="204"/>
      <c r="D130" s="110" t="s">
        <v>20</v>
      </c>
      <c r="E130" s="34"/>
      <c r="F130" s="110" t="s">
        <v>20</v>
      </c>
      <c r="G130" s="34"/>
      <c r="H130" s="111">
        <v>4000</v>
      </c>
      <c r="I130" s="34"/>
      <c r="J130" s="111">
        <v>1116</v>
      </c>
    </row>
    <row r="131" spans="1:10" ht="22.5" customHeight="1">
      <c r="A131" s="45" t="s">
        <v>24</v>
      </c>
      <c r="C131" s="34"/>
      <c r="D131" s="251">
        <v>379132</v>
      </c>
      <c r="E131" s="34"/>
      <c r="F131" s="73">
        <v>743475</v>
      </c>
      <c r="G131" s="34"/>
      <c r="H131" s="78">
        <v>8718</v>
      </c>
      <c r="I131" s="34"/>
      <c r="J131" s="78">
        <v>48274</v>
      </c>
    </row>
    <row r="132" spans="1:21" s="21" customFormat="1" ht="22.5" customHeight="1">
      <c r="A132" s="36" t="s">
        <v>25</v>
      </c>
      <c r="B132" s="22"/>
      <c r="C132" s="24"/>
      <c r="D132" s="23">
        <f>SUM(D125:D131)</f>
        <v>107085046</v>
      </c>
      <c r="E132" s="24"/>
      <c r="F132" s="23">
        <f>SUM(F125:F131)</f>
        <v>99156174</v>
      </c>
      <c r="G132" s="24"/>
      <c r="H132" s="23">
        <f>SUM(H125:H131)</f>
        <v>9243272</v>
      </c>
      <c r="I132" s="24"/>
      <c r="J132" s="23">
        <f>SUM(J125:J131)</f>
        <v>10706000</v>
      </c>
      <c r="Q132" s="118"/>
      <c r="U132" s="118"/>
    </row>
    <row r="133" spans="1:10" ht="22.5" customHeight="1">
      <c r="A133" s="30"/>
      <c r="B133" s="30"/>
      <c r="C133" s="34"/>
      <c r="D133" s="34"/>
      <c r="E133" s="34"/>
      <c r="F133" s="34"/>
      <c r="G133" s="34"/>
      <c r="H133" s="34"/>
      <c r="I133" s="34"/>
      <c r="J133" s="34"/>
    </row>
    <row r="134" spans="1:10" ht="22.5" customHeight="1">
      <c r="A134" s="67" t="s">
        <v>26</v>
      </c>
      <c r="B134" s="19">
        <v>3</v>
      </c>
      <c r="C134" s="34"/>
      <c r="D134" s="34"/>
      <c r="E134" s="34"/>
      <c r="F134" s="34"/>
      <c r="G134" s="34"/>
      <c r="H134" s="34"/>
      <c r="I134" s="34"/>
      <c r="J134" s="34"/>
    </row>
    <row r="135" spans="1:10" ht="22.5" customHeight="1">
      <c r="A135" s="45" t="s">
        <v>79</v>
      </c>
      <c r="C135" s="34"/>
      <c r="D135" s="205">
        <v>93883389</v>
      </c>
      <c r="E135" s="34"/>
      <c r="F135" s="73">
        <v>85861190</v>
      </c>
      <c r="G135" s="34"/>
      <c r="H135" s="34">
        <v>7907263</v>
      </c>
      <c r="I135" s="34"/>
      <c r="J135" s="34">
        <v>8321741</v>
      </c>
    </row>
    <row r="136" spans="1:10" ht="22.5" customHeight="1">
      <c r="A136" s="98" t="s">
        <v>201</v>
      </c>
      <c r="C136" s="34"/>
      <c r="D136" s="205"/>
      <c r="E136" s="34"/>
      <c r="F136" s="73"/>
      <c r="G136" s="34"/>
      <c r="H136" s="34"/>
      <c r="I136" s="34"/>
      <c r="J136" s="34"/>
    </row>
    <row r="137" spans="1:10" ht="22.5" customHeight="1">
      <c r="A137" s="98" t="s">
        <v>268</v>
      </c>
      <c r="C137" s="34"/>
      <c r="D137" s="205">
        <v>-561406</v>
      </c>
      <c r="E137" s="34"/>
      <c r="F137" s="73">
        <v>-209510</v>
      </c>
      <c r="G137" s="34"/>
      <c r="H137" s="110" t="s">
        <v>20</v>
      </c>
      <c r="I137" s="34"/>
      <c r="J137" s="110" t="s">
        <v>20</v>
      </c>
    </row>
    <row r="138" spans="1:10" ht="22.5" customHeight="1">
      <c r="A138" s="45" t="s">
        <v>86</v>
      </c>
      <c r="C138" s="34"/>
      <c r="D138" s="205">
        <v>4553818</v>
      </c>
      <c r="E138" s="34"/>
      <c r="F138" s="73">
        <v>4179425</v>
      </c>
      <c r="G138" s="34"/>
      <c r="H138" s="34">
        <v>257970</v>
      </c>
      <c r="I138" s="34"/>
      <c r="J138" s="34">
        <v>266059</v>
      </c>
    </row>
    <row r="139" spans="1:10" ht="22.5" customHeight="1">
      <c r="A139" s="45" t="s">
        <v>87</v>
      </c>
      <c r="C139" s="34"/>
      <c r="D139" s="205">
        <v>5151154</v>
      </c>
      <c r="E139" s="34"/>
      <c r="F139" s="126">
        <v>4811559</v>
      </c>
      <c r="G139" s="34"/>
      <c r="H139" s="34">
        <v>962754</v>
      </c>
      <c r="I139" s="34"/>
      <c r="J139" s="34">
        <v>1065830</v>
      </c>
    </row>
    <row r="140" spans="1:10" ht="22.5" customHeight="1">
      <c r="A140" s="45" t="s">
        <v>175</v>
      </c>
      <c r="C140" s="34"/>
      <c r="D140" s="205">
        <v>118871</v>
      </c>
      <c r="E140" s="34"/>
      <c r="F140" s="126">
        <v>61728</v>
      </c>
      <c r="G140" s="76"/>
      <c r="H140" s="110" t="s">
        <v>20</v>
      </c>
      <c r="I140" s="76"/>
      <c r="J140" s="110" t="s">
        <v>20</v>
      </c>
    </row>
    <row r="141" spans="1:10" ht="22.5" customHeight="1">
      <c r="A141" s="98" t="s">
        <v>88</v>
      </c>
      <c r="B141" s="30"/>
      <c r="C141" s="30"/>
      <c r="D141" s="74">
        <v>2141921</v>
      </c>
      <c r="E141" s="30"/>
      <c r="F141" s="52">
        <v>1658078</v>
      </c>
      <c r="G141" s="30"/>
      <c r="H141" s="52">
        <v>930136</v>
      </c>
      <c r="I141" s="152"/>
      <c r="J141" s="52">
        <v>779996</v>
      </c>
    </row>
    <row r="142" spans="1:10" ht="22.5" customHeight="1">
      <c r="A142" s="36" t="s">
        <v>27</v>
      </c>
      <c r="B142" s="22"/>
      <c r="C142" s="24"/>
      <c r="D142" s="29">
        <f>SUM(D135:D141)</f>
        <v>105287747</v>
      </c>
      <c r="E142" s="24"/>
      <c r="F142" s="29">
        <f>SUM(F135:F141)</f>
        <v>96362470</v>
      </c>
      <c r="G142" s="24"/>
      <c r="H142" s="29">
        <f>SUM(H135:H141)</f>
        <v>10058123</v>
      </c>
      <c r="I142" s="24"/>
      <c r="J142" s="29">
        <f>SUM(J135:J141)</f>
        <v>10433626</v>
      </c>
    </row>
    <row r="143" spans="1:10" ht="22.5" customHeight="1">
      <c r="A143" s="270"/>
      <c r="B143" s="270"/>
      <c r="C143" s="34"/>
      <c r="D143" s="34"/>
      <c r="E143" s="34"/>
      <c r="F143" s="34"/>
      <c r="G143" s="34"/>
      <c r="H143" s="34"/>
      <c r="I143" s="34"/>
      <c r="J143" s="34"/>
    </row>
    <row r="144" spans="1:10" ht="22.5" customHeight="1">
      <c r="A144" s="45" t="s">
        <v>107</v>
      </c>
      <c r="C144" s="34"/>
      <c r="D144" s="30"/>
      <c r="E144" s="30"/>
      <c r="F144" s="30"/>
      <c r="G144" s="30"/>
      <c r="H144" s="30"/>
      <c r="I144" s="30"/>
      <c r="J144" s="30"/>
    </row>
    <row r="145" spans="1:10" ht="22.5" customHeight="1">
      <c r="A145" s="98" t="s">
        <v>211</v>
      </c>
      <c r="C145" s="34"/>
      <c r="D145" s="74">
        <v>1296417</v>
      </c>
      <c r="E145" s="34"/>
      <c r="F145" s="74">
        <v>1065730</v>
      </c>
      <c r="G145" s="34"/>
      <c r="H145" s="208" t="s">
        <v>20</v>
      </c>
      <c r="I145" s="34"/>
      <c r="J145" s="208" t="s">
        <v>20</v>
      </c>
    </row>
    <row r="146" spans="1:10" ht="22.5" customHeight="1">
      <c r="A146" s="36" t="s">
        <v>165</v>
      </c>
      <c r="C146" s="34"/>
      <c r="D146" s="24">
        <f>D132-D142+D145</f>
        <v>3093716</v>
      </c>
      <c r="E146" s="34"/>
      <c r="F146" s="24">
        <f>F132-F142+F145</f>
        <v>3859434</v>
      </c>
      <c r="G146" s="24"/>
      <c r="H146" s="24">
        <f>H132-H142</f>
        <v>-814851</v>
      </c>
      <c r="I146" s="24"/>
      <c r="J146" s="24">
        <f>J132-J142</f>
        <v>272374</v>
      </c>
    </row>
    <row r="147" spans="1:10" ht="22.5" customHeight="1">
      <c r="A147" s="98" t="s">
        <v>145</v>
      </c>
      <c r="C147" s="34"/>
      <c r="D147" s="52">
        <v>-419044</v>
      </c>
      <c r="E147" s="34"/>
      <c r="F147" s="52">
        <v>705029</v>
      </c>
      <c r="G147" s="34"/>
      <c r="H147" s="124">
        <v>-1317128</v>
      </c>
      <c r="I147" s="34"/>
      <c r="J147" s="124">
        <v>-27464</v>
      </c>
    </row>
    <row r="148" spans="1:10" ht="22.5" customHeight="1" thickBot="1">
      <c r="A148" s="36" t="s">
        <v>82</v>
      </c>
      <c r="C148" s="24"/>
      <c r="D148" s="31">
        <f>D146-D147</f>
        <v>3512760</v>
      </c>
      <c r="E148" s="24"/>
      <c r="F148" s="31">
        <f>F146-F147</f>
        <v>3154405</v>
      </c>
      <c r="G148" s="24"/>
      <c r="H148" s="31">
        <f>H146-H147</f>
        <v>502277</v>
      </c>
      <c r="I148" s="24"/>
      <c r="J148" s="31">
        <f>J146-J147</f>
        <v>299838</v>
      </c>
    </row>
    <row r="149" spans="1:21" s="61" customFormat="1" ht="22.5" customHeight="1" thickTop="1">
      <c r="A149" s="63" t="s">
        <v>0</v>
      </c>
      <c r="B149" s="19"/>
      <c r="C149" s="30"/>
      <c r="D149" s="30"/>
      <c r="E149" s="30"/>
      <c r="F149" s="30"/>
      <c r="G149" s="30"/>
      <c r="H149" s="30"/>
      <c r="I149" s="30"/>
      <c r="J149" s="30"/>
      <c r="Q149" s="253"/>
      <c r="U149" s="253"/>
    </row>
    <row r="150" spans="1:10" ht="22.5" customHeight="1">
      <c r="A150" s="63" t="s">
        <v>229</v>
      </c>
      <c r="C150" s="30"/>
      <c r="D150" s="30"/>
      <c r="E150" s="30"/>
      <c r="F150" s="30"/>
      <c r="G150" s="30"/>
      <c r="H150" s="30"/>
      <c r="I150" s="30"/>
      <c r="J150" s="30"/>
    </row>
    <row r="151" spans="1:10" ht="22.5" customHeight="1">
      <c r="A151" s="63"/>
      <c r="C151" s="30"/>
      <c r="D151" s="30"/>
      <c r="E151" s="30"/>
      <c r="F151" s="30"/>
      <c r="G151" s="30"/>
      <c r="H151" s="30"/>
      <c r="I151" s="30"/>
      <c r="J151" s="30"/>
    </row>
    <row r="152" spans="1:10" ht="22.5" customHeight="1">
      <c r="A152" s="25"/>
      <c r="B152" s="25"/>
      <c r="C152" s="53"/>
      <c r="D152" s="53"/>
      <c r="E152" s="53"/>
      <c r="F152" s="53"/>
      <c r="G152" s="53"/>
      <c r="H152" s="53"/>
      <c r="I152" s="53"/>
      <c r="J152" s="107" t="s">
        <v>132</v>
      </c>
    </row>
    <row r="153" spans="1:10" ht="22.5" customHeight="1">
      <c r="A153" s="45"/>
      <c r="B153" s="27"/>
      <c r="C153" s="27"/>
      <c r="D153" s="267" t="s">
        <v>2</v>
      </c>
      <c r="E153" s="267"/>
      <c r="F153" s="267"/>
      <c r="G153" s="26"/>
      <c r="H153" s="267" t="s">
        <v>60</v>
      </c>
      <c r="I153" s="267"/>
      <c r="J153" s="267"/>
    </row>
    <row r="154" spans="1:10" ht="22.5" customHeight="1">
      <c r="A154" s="45"/>
      <c r="B154" s="27"/>
      <c r="C154" s="27"/>
      <c r="D154" s="265" t="s">
        <v>264</v>
      </c>
      <c r="E154" s="266"/>
      <c r="F154" s="266"/>
      <c r="G154" s="151"/>
      <c r="H154" s="265" t="s">
        <v>264</v>
      </c>
      <c r="I154" s="266"/>
      <c r="J154" s="266"/>
    </row>
    <row r="155" spans="1:10" ht="22.5" customHeight="1">
      <c r="A155" s="45"/>
      <c r="B155" s="27"/>
      <c r="C155" s="27"/>
      <c r="D155" s="264" t="s">
        <v>273</v>
      </c>
      <c r="E155" s="264"/>
      <c r="F155" s="264"/>
      <c r="G155" s="209"/>
      <c r="H155" s="264" t="s">
        <v>282</v>
      </c>
      <c r="I155" s="264"/>
      <c r="J155" s="264"/>
    </row>
    <row r="156" spans="1:10" ht="22.5" customHeight="1">
      <c r="A156" s="45"/>
      <c r="B156" s="27" t="s">
        <v>3</v>
      </c>
      <c r="C156" s="203"/>
      <c r="D156" s="155">
        <v>2556</v>
      </c>
      <c r="E156" s="203"/>
      <c r="F156" s="222" t="s">
        <v>213</v>
      </c>
      <c r="G156" s="97"/>
      <c r="H156" s="155">
        <v>2556</v>
      </c>
      <c r="I156" s="203"/>
      <c r="J156" s="222" t="s">
        <v>213</v>
      </c>
    </row>
    <row r="157" spans="1:10" ht="22.5" customHeight="1">
      <c r="A157" s="36" t="s">
        <v>101</v>
      </c>
      <c r="C157" s="34"/>
      <c r="D157" s="34"/>
      <c r="E157" s="34"/>
      <c r="F157" s="34"/>
      <c r="G157" s="34"/>
      <c r="H157" s="34"/>
      <c r="I157" s="34"/>
      <c r="J157" s="34"/>
    </row>
    <row r="158" spans="1:10" ht="22.5" customHeight="1">
      <c r="A158" s="98" t="s">
        <v>299</v>
      </c>
      <c r="C158" s="34"/>
      <c r="D158" s="34">
        <v>2648397</v>
      </c>
      <c r="E158" s="34"/>
      <c r="F158" s="34">
        <v>2403956</v>
      </c>
      <c r="G158" s="34"/>
      <c r="H158" s="34">
        <f>H148</f>
        <v>502277</v>
      </c>
      <c r="I158" s="34"/>
      <c r="J158" s="34">
        <v>299838</v>
      </c>
    </row>
    <row r="159" spans="1:10" ht="22.5" customHeight="1">
      <c r="A159" s="16" t="s">
        <v>300</v>
      </c>
      <c r="C159" s="34"/>
      <c r="D159" s="34"/>
      <c r="E159" s="34"/>
      <c r="F159" s="34"/>
      <c r="G159" s="34"/>
      <c r="H159" s="34"/>
      <c r="I159" s="34"/>
      <c r="J159" s="34"/>
    </row>
    <row r="160" spans="1:10" ht="22.5" customHeight="1">
      <c r="A160" s="16" t="s">
        <v>301</v>
      </c>
      <c r="C160" s="34"/>
      <c r="D160" s="34">
        <v>864363</v>
      </c>
      <c r="E160" s="34"/>
      <c r="F160" s="127">
        <v>750449</v>
      </c>
      <c r="G160" s="34"/>
      <c r="H160" s="208" t="s">
        <v>20</v>
      </c>
      <c r="I160" s="34"/>
      <c r="J160" s="208" t="s">
        <v>20</v>
      </c>
    </row>
    <row r="161" spans="1:10" ht="22.5" customHeight="1" thickBot="1">
      <c r="A161" s="36" t="s">
        <v>82</v>
      </c>
      <c r="C161" s="33"/>
      <c r="D161" s="32">
        <f>SUM(D158:D160)</f>
        <v>3512760</v>
      </c>
      <c r="E161" s="33"/>
      <c r="F161" s="32">
        <f>SUM(F158:F160)</f>
        <v>3154405</v>
      </c>
      <c r="G161" s="33"/>
      <c r="H161" s="32">
        <f>SUM(H158:H160)</f>
        <v>502277</v>
      </c>
      <c r="I161" s="33"/>
      <c r="J161" s="32">
        <f>SUM(J158:J160)</f>
        <v>299838</v>
      </c>
    </row>
    <row r="162" spans="1:10" ht="22.5" customHeight="1" thickTop="1">
      <c r="A162" s="36"/>
      <c r="C162" s="24"/>
      <c r="D162" s="33"/>
      <c r="E162" s="24"/>
      <c r="F162" s="33"/>
      <c r="G162" s="24"/>
      <c r="H162" s="33"/>
      <c r="I162" s="24"/>
      <c r="J162" s="33"/>
    </row>
    <row r="163" spans="1:10" ht="24" customHeight="1" thickBot="1">
      <c r="A163" s="36" t="s">
        <v>125</v>
      </c>
      <c r="B163" s="19">
        <v>15</v>
      </c>
      <c r="C163" s="34"/>
      <c r="D163" s="227">
        <f>(D158/1000)/7388</f>
        <v>0.3584727937195452</v>
      </c>
      <c r="E163" s="34"/>
      <c r="F163" s="226">
        <v>0.33</v>
      </c>
      <c r="G163" s="34"/>
      <c r="H163" s="227">
        <f>(H158/1000)/7743</f>
        <v>0.06486852641095182</v>
      </c>
      <c r="I163" s="34"/>
      <c r="J163" s="227">
        <f>(J158/1000)/7743</f>
        <v>0.03872375048430841</v>
      </c>
    </row>
    <row r="164" spans="1:10" ht="22.5" customHeight="1" thickTop="1">
      <c r="A164" s="270"/>
      <c r="B164" s="270"/>
      <c r="C164" s="73"/>
      <c r="D164" s="205"/>
      <c r="E164" s="205"/>
      <c r="F164" s="205"/>
      <c r="G164" s="205"/>
      <c r="H164" s="241"/>
      <c r="I164" s="205"/>
      <c r="J164" s="240"/>
    </row>
    <row r="165" spans="1:10" ht="22.5" customHeight="1">
      <c r="A165" s="63" t="s">
        <v>0</v>
      </c>
      <c r="B165" s="70"/>
      <c r="C165" s="53"/>
      <c r="D165" s="53"/>
      <c r="E165" s="53"/>
      <c r="F165" s="53"/>
      <c r="G165" s="53"/>
      <c r="H165" s="268"/>
      <c r="I165" s="268"/>
      <c r="J165" s="268"/>
    </row>
    <row r="166" spans="1:10" ht="22.5" customHeight="1">
      <c r="A166" s="63" t="s">
        <v>320</v>
      </c>
      <c r="B166" s="70"/>
      <c r="C166" s="53"/>
      <c r="D166" s="53"/>
      <c r="E166" s="53"/>
      <c r="F166" s="53"/>
      <c r="G166" s="53"/>
      <c r="H166" s="268"/>
      <c r="I166" s="268"/>
      <c r="J166" s="268"/>
    </row>
    <row r="167" spans="1:10" ht="22.5" customHeight="1">
      <c r="A167" s="25"/>
      <c r="B167" s="25"/>
      <c r="C167" s="53"/>
      <c r="D167" s="53"/>
      <c r="E167" s="53"/>
      <c r="F167" s="53"/>
      <c r="G167" s="53"/>
      <c r="H167" s="53"/>
      <c r="I167" s="53"/>
      <c r="J167" s="53"/>
    </row>
    <row r="168" spans="1:10" ht="22.5" customHeight="1">
      <c r="A168" s="25"/>
      <c r="B168" s="25"/>
      <c r="C168" s="53"/>
      <c r="D168" s="53"/>
      <c r="E168" s="53"/>
      <c r="F168" s="53"/>
      <c r="G168" s="53"/>
      <c r="H168" s="53"/>
      <c r="I168" s="53"/>
      <c r="J168" s="107" t="s">
        <v>132</v>
      </c>
    </row>
    <row r="169" spans="1:10" ht="22.5" customHeight="1">
      <c r="A169" s="25"/>
      <c r="B169" s="27"/>
      <c r="C169" s="27"/>
      <c r="D169" s="267" t="s">
        <v>2</v>
      </c>
      <c r="E169" s="267"/>
      <c r="F169" s="267"/>
      <c r="G169" s="26"/>
      <c r="H169" s="267" t="s">
        <v>60</v>
      </c>
      <c r="I169" s="267"/>
      <c r="J169" s="267"/>
    </row>
    <row r="170" spans="1:10" ht="22.5" customHeight="1">
      <c r="A170" s="25"/>
      <c r="B170" s="27"/>
      <c r="C170" s="27"/>
      <c r="D170" s="265" t="s">
        <v>264</v>
      </c>
      <c r="E170" s="266"/>
      <c r="F170" s="266"/>
      <c r="G170" s="151"/>
      <c r="H170" s="265" t="s">
        <v>264</v>
      </c>
      <c r="I170" s="266"/>
      <c r="J170" s="266"/>
    </row>
    <row r="171" spans="1:10" ht="22.5" customHeight="1">
      <c r="A171" s="25"/>
      <c r="B171" s="27"/>
      <c r="C171" s="27"/>
      <c r="D171" s="264" t="s">
        <v>273</v>
      </c>
      <c r="E171" s="264"/>
      <c r="F171" s="264"/>
      <c r="G171" s="209"/>
      <c r="H171" s="264" t="s">
        <v>282</v>
      </c>
      <c r="I171" s="264"/>
      <c r="J171" s="264"/>
    </row>
    <row r="172" spans="1:21" ht="22.5" customHeight="1">
      <c r="A172" s="25"/>
      <c r="B172" s="27"/>
      <c r="C172" s="203"/>
      <c r="D172" s="155">
        <v>2556</v>
      </c>
      <c r="E172" s="203"/>
      <c r="F172" s="248">
        <v>2555</v>
      </c>
      <c r="G172" s="97"/>
      <c r="H172" s="155">
        <v>2556</v>
      </c>
      <c r="I172" s="203"/>
      <c r="J172" s="222" t="s">
        <v>213</v>
      </c>
      <c r="Q172" s="106"/>
      <c r="U172" s="106"/>
    </row>
    <row r="173" spans="1:10" ht="11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22.5" customHeight="1">
      <c r="A174" s="36" t="s">
        <v>82</v>
      </c>
      <c r="C174" s="30"/>
      <c r="D174" s="24">
        <f>D161</f>
        <v>3512760</v>
      </c>
      <c r="E174" s="21"/>
      <c r="F174" s="24">
        <f>F161</f>
        <v>3154405</v>
      </c>
      <c r="G174" s="21"/>
      <c r="H174" s="24">
        <f>H161</f>
        <v>502277</v>
      </c>
      <c r="I174" s="21"/>
      <c r="J174" s="24">
        <f>J161</f>
        <v>299838</v>
      </c>
    </row>
    <row r="175" spans="1:10" ht="6.75" customHeight="1">
      <c r="A175" s="45"/>
      <c r="C175" s="30"/>
      <c r="D175" s="30"/>
      <c r="E175" s="30"/>
      <c r="F175" s="30"/>
      <c r="G175" s="30"/>
      <c r="H175" s="30"/>
      <c r="I175" s="30"/>
      <c r="J175" s="30"/>
    </row>
    <row r="176" spans="1:10" ht="22.5" customHeight="1">
      <c r="A176" s="36" t="s">
        <v>135</v>
      </c>
      <c r="C176" s="30"/>
      <c r="D176" s="30"/>
      <c r="E176" s="30"/>
      <c r="F176" s="30"/>
      <c r="G176" s="30"/>
      <c r="H176" s="30"/>
      <c r="I176" s="30"/>
      <c r="J176" s="30"/>
    </row>
    <row r="177" spans="1:10" ht="22.5" customHeight="1">
      <c r="A177" s="98" t="s">
        <v>137</v>
      </c>
      <c r="C177" s="30"/>
      <c r="D177" s="49">
        <v>-4397</v>
      </c>
      <c r="E177" s="101"/>
      <c r="F177" s="99">
        <v>-6516</v>
      </c>
      <c r="G177" s="101"/>
      <c r="H177" s="129" t="s">
        <v>20</v>
      </c>
      <c r="I177" s="101"/>
      <c r="J177" s="129" t="s">
        <v>20</v>
      </c>
    </row>
    <row r="178" spans="1:10" ht="22.5" customHeight="1">
      <c r="A178" s="98" t="s">
        <v>302</v>
      </c>
      <c r="C178" s="30"/>
      <c r="D178" s="49"/>
      <c r="E178" s="101"/>
      <c r="F178" s="49"/>
      <c r="G178" s="101"/>
      <c r="H178" s="101"/>
      <c r="I178" s="101"/>
      <c r="J178" s="101"/>
    </row>
    <row r="179" spans="1:10" ht="22.5" customHeight="1">
      <c r="A179" s="98" t="s">
        <v>303</v>
      </c>
      <c r="C179" s="30"/>
      <c r="D179" s="49">
        <v>267301</v>
      </c>
      <c r="E179" s="101"/>
      <c r="F179" s="49">
        <v>684170</v>
      </c>
      <c r="G179" s="101"/>
      <c r="H179" s="129" t="s">
        <v>20</v>
      </c>
      <c r="I179" s="101"/>
      <c r="J179" s="129" t="s">
        <v>20</v>
      </c>
    </row>
    <row r="180" spans="1:10" ht="22.5" customHeight="1">
      <c r="A180" s="250" t="s">
        <v>93</v>
      </c>
      <c r="C180" s="30"/>
      <c r="D180" s="49">
        <v>613614</v>
      </c>
      <c r="E180" s="101"/>
      <c r="F180" s="49">
        <v>-2732561</v>
      </c>
      <c r="G180" s="101"/>
      <c r="H180" s="129" t="s">
        <v>20</v>
      </c>
      <c r="I180" s="101"/>
      <c r="J180" s="129" t="s">
        <v>20</v>
      </c>
    </row>
    <row r="181" spans="1:10" ht="22.5" customHeight="1">
      <c r="A181" s="98" t="s">
        <v>328</v>
      </c>
      <c r="C181" s="30"/>
      <c r="D181" s="49"/>
      <c r="E181" s="101"/>
      <c r="F181" s="49"/>
      <c r="G181" s="101"/>
      <c r="H181" s="95"/>
      <c r="I181" s="101"/>
      <c r="J181" s="95"/>
    </row>
    <row r="182" spans="1:10" ht="22.5" customHeight="1">
      <c r="A182" s="250" t="s">
        <v>225</v>
      </c>
      <c r="C182" s="30"/>
      <c r="D182" s="49">
        <v>-21531</v>
      </c>
      <c r="E182" s="101"/>
      <c r="F182" s="49">
        <v>293</v>
      </c>
      <c r="G182" s="101"/>
      <c r="H182" s="96" t="s">
        <v>20</v>
      </c>
      <c r="I182" s="101"/>
      <c r="J182" s="96" t="s">
        <v>20</v>
      </c>
    </row>
    <row r="183" spans="1:10" ht="22.5" customHeight="1">
      <c r="A183" s="36" t="s">
        <v>135</v>
      </c>
      <c r="C183" s="30"/>
      <c r="D183" s="206"/>
      <c r="E183" s="152"/>
      <c r="F183" s="206"/>
      <c r="G183" s="152"/>
      <c r="H183" s="207"/>
      <c r="I183" s="152"/>
      <c r="J183" s="207"/>
    </row>
    <row r="184" spans="1:12" ht="22.5" customHeight="1">
      <c r="A184" s="36" t="s">
        <v>311</v>
      </c>
      <c r="C184" s="30"/>
      <c r="D184" s="146">
        <f>SUM(D177:D182)</f>
        <v>854987</v>
      </c>
      <c r="E184" s="152"/>
      <c r="F184" s="146">
        <f>SUM(F177:F182)</f>
        <v>-2054614</v>
      </c>
      <c r="G184" s="146"/>
      <c r="H184" s="110" t="s">
        <v>20</v>
      </c>
      <c r="I184" s="146"/>
      <c r="J184" s="110" t="s">
        <v>20</v>
      </c>
      <c r="L184" s="255"/>
    </row>
    <row r="185" spans="1:10" ht="22.5" customHeight="1">
      <c r="A185" s="98" t="s">
        <v>327</v>
      </c>
      <c r="C185" s="30"/>
      <c r="D185" s="30"/>
      <c r="E185" s="30"/>
      <c r="F185" s="30"/>
      <c r="G185" s="30"/>
      <c r="H185" s="30"/>
      <c r="I185" s="30"/>
      <c r="J185" s="30"/>
    </row>
    <row r="186" spans="1:10" ht="22.5" customHeight="1">
      <c r="A186" s="98" t="s">
        <v>326</v>
      </c>
      <c r="C186" s="30"/>
      <c r="D186" s="52">
        <v>49233</v>
      </c>
      <c r="E186" s="30"/>
      <c r="F186" s="52">
        <v>131854</v>
      </c>
      <c r="G186" s="30"/>
      <c r="H186" s="96" t="s">
        <v>20</v>
      </c>
      <c r="I186" s="101"/>
      <c r="J186" s="96" t="s">
        <v>20</v>
      </c>
    </row>
    <row r="187" spans="1:10" ht="22.5" customHeight="1">
      <c r="A187" s="36" t="s">
        <v>170</v>
      </c>
      <c r="C187" s="30"/>
      <c r="D187" s="30"/>
      <c r="E187" s="30"/>
      <c r="F187" s="30"/>
      <c r="G187" s="30"/>
      <c r="H187" s="30"/>
      <c r="I187" s="30"/>
      <c r="J187" s="30"/>
    </row>
    <row r="188" spans="1:10" ht="22.5" customHeight="1">
      <c r="A188" s="36" t="s">
        <v>312</v>
      </c>
      <c r="C188" s="30"/>
      <c r="D188" s="119">
        <f>SUM(D177:D182)-D186</f>
        <v>805754</v>
      </c>
      <c r="E188" s="21"/>
      <c r="F188" s="119">
        <f>SUM(F177:F182)-F186</f>
        <v>-2186468</v>
      </c>
      <c r="G188" s="21"/>
      <c r="H188" s="208" t="s">
        <v>20</v>
      </c>
      <c r="I188" s="21"/>
      <c r="J188" s="208" t="s">
        <v>20</v>
      </c>
    </row>
    <row r="189" spans="1:10" ht="22.5" customHeight="1" thickBot="1">
      <c r="A189" s="36" t="s">
        <v>250</v>
      </c>
      <c r="B189" s="22"/>
      <c r="C189" s="21"/>
      <c r="D189" s="117">
        <f>D174+D188</f>
        <v>4318514</v>
      </c>
      <c r="E189" s="118"/>
      <c r="F189" s="117">
        <f>F174+F188</f>
        <v>967937</v>
      </c>
      <c r="G189" s="118"/>
      <c r="H189" s="232">
        <f>+H174</f>
        <v>502277</v>
      </c>
      <c r="I189" s="118"/>
      <c r="J189" s="232">
        <f>+J174</f>
        <v>299838</v>
      </c>
    </row>
    <row r="190" spans="1:10" ht="22.5" customHeight="1" thickTop="1">
      <c r="A190" s="45"/>
      <c r="C190" s="30"/>
      <c r="D190" s="30"/>
      <c r="E190" s="30"/>
      <c r="F190" s="30"/>
      <c r="G190" s="30"/>
      <c r="H190" s="30"/>
      <c r="I190" s="30"/>
      <c r="J190" s="30"/>
    </row>
    <row r="191" spans="1:10" ht="22.5" customHeight="1">
      <c r="A191" s="36" t="s">
        <v>251</v>
      </c>
      <c r="C191" s="30"/>
      <c r="D191" s="30"/>
      <c r="E191" s="30"/>
      <c r="F191" s="30"/>
      <c r="G191" s="30"/>
      <c r="H191" s="30"/>
      <c r="I191" s="30"/>
      <c r="J191" s="30"/>
    </row>
    <row r="192" spans="1:10" ht="22.5" customHeight="1">
      <c r="A192" s="98" t="s">
        <v>299</v>
      </c>
      <c r="C192" s="30"/>
      <c r="D192" s="153">
        <v>3252131</v>
      </c>
      <c r="E192" s="30"/>
      <c r="F192" s="153">
        <v>610958</v>
      </c>
      <c r="G192" s="30"/>
      <c r="H192" s="126">
        <f>H195</f>
        <v>502277</v>
      </c>
      <c r="I192" s="30"/>
      <c r="J192" s="126">
        <v>299838</v>
      </c>
    </row>
    <row r="193" spans="1:10" ht="22.5" customHeight="1">
      <c r="A193" s="16" t="s">
        <v>300</v>
      </c>
      <c r="C193" s="30"/>
      <c r="D193" s="153"/>
      <c r="E193" s="30"/>
      <c r="F193" s="153"/>
      <c r="G193" s="30"/>
      <c r="H193" s="126"/>
      <c r="I193" s="30"/>
      <c r="J193" s="126"/>
    </row>
    <row r="194" spans="1:10" ht="22.5" customHeight="1">
      <c r="A194" s="16" t="s">
        <v>301</v>
      </c>
      <c r="C194" s="30"/>
      <c r="D194" s="153">
        <v>1066383</v>
      </c>
      <c r="E194" s="30"/>
      <c r="F194" s="49">
        <v>356979</v>
      </c>
      <c r="G194" s="30"/>
      <c r="H194" s="96" t="s">
        <v>20</v>
      </c>
      <c r="I194" s="30"/>
      <c r="J194" s="96" t="s">
        <v>20</v>
      </c>
    </row>
    <row r="195" spans="1:10" ht="22.5" customHeight="1" thickBot="1">
      <c r="A195" s="36" t="s">
        <v>250</v>
      </c>
      <c r="C195" s="30"/>
      <c r="D195" s="128">
        <f>SUM(D192:D194)</f>
        <v>4318514</v>
      </c>
      <c r="E195" s="21"/>
      <c r="F195" s="128">
        <f>SUM(F192:F194)</f>
        <v>967937</v>
      </c>
      <c r="G195" s="21"/>
      <c r="H195" s="128">
        <f>H189</f>
        <v>502277</v>
      </c>
      <c r="I195" s="21"/>
      <c r="J195" s="128">
        <f>SUM(J192:J194)</f>
        <v>299838</v>
      </c>
    </row>
    <row r="196" spans="1:10" ht="22.5" customHeight="1" thickTop="1">
      <c r="A196" s="63" t="s">
        <v>0</v>
      </c>
      <c r="B196" s="70"/>
      <c r="C196" s="53"/>
      <c r="D196" s="53"/>
      <c r="E196" s="53"/>
      <c r="F196" s="53"/>
      <c r="G196" s="53"/>
      <c r="H196" s="268"/>
      <c r="I196" s="268"/>
      <c r="J196" s="268"/>
    </row>
    <row r="197" spans="1:10" ht="22.5" customHeight="1">
      <c r="A197" s="63" t="s">
        <v>229</v>
      </c>
      <c r="B197" s="70"/>
      <c r="C197" s="53"/>
      <c r="D197" s="53"/>
      <c r="E197" s="53"/>
      <c r="F197" s="53"/>
      <c r="G197" s="53"/>
      <c r="H197" s="268"/>
      <c r="I197" s="268"/>
      <c r="J197" s="268"/>
    </row>
    <row r="198" spans="1:10" ht="22.5" customHeight="1">
      <c r="A198" s="63"/>
      <c r="B198" s="70"/>
      <c r="C198" s="53"/>
      <c r="D198" s="53"/>
      <c r="E198" s="53"/>
      <c r="F198" s="53"/>
      <c r="G198" s="53"/>
      <c r="H198" s="231"/>
      <c r="I198" s="231"/>
      <c r="J198" s="231"/>
    </row>
    <row r="199" spans="1:10" ht="22.5" customHeight="1">
      <c r="A199" s="63"/>
      <c r="B199" s="25"/>
      <c r="C199" s="53"/>
      <c r="D199" s="53"/>
      <c r="E199" s="53"/>
      <c r="F199" s="53"/>
      <c r="G199" s="53"/>
      <c r="H199" s="53"/>
      <c r="I199" s="53"/>
      <c r="J199" s="107" t="s">
        <v>132</v>
      </c>
    </row>
    <row r="200" spans="1:10" ht="22.5" customHeight="1">
      <c r="A200" s="63"/>
      <c r="B200" s="27"/>
      <c r="C200" s="27"/>
      <c r="D200" s="267" t="s">
        <v>2</v>
      </c>
      <c r="E200" s="267"/>
      <c r="F200" s="267"/>
      <c r="G200" s="26"/>
      <c r="H200" s="267" t="s">
        <v>60</v>
      </c>
      <c r="I200" s="267"/>
      <c r="J200" s="267"/>
    </row>
    <row r="201" spans="1:10" ht="22.5" customHeight="1">
      <c r="A201" s="63"/>
      <c r="B201" s="27"/>
      <c r="C201" s="27"/>
      <c r="D201" s="265" t="s">
        <v>275</v>
      </c>
      <c r="E201" s="266"/>
      <c r="F201" s="266"/>
      <c r="G201" s="151"/>
      <c r="H201" s="265" t="s">
        <v>275</v>
      </c>
      <c r="I201" s="266"/>
      <c r="J201" s="266"/>
    </row>
    <row r="202" spans="1:10" ht="22.5" customHeight="1">
      <c r="A202" s="63"/>
      <c r="B202" s="27"/>
      <c r="C202" s="27"/>
      <c r="D202" s="264" t="s">
        <v>273</v>
      </c>
      <c r="E202" s="264"/>
      <c r="F202" s="264"/>
      <c r="G202" s="209"/>
      <c r="H202" s="264" t="s">
        <v>282</v>
      </c>
      <c r="I202" s="264"/>
      <c r="J202" s="264"/>
    </row>
    <row r="203" spans="1:10" ht="22.5" customHeight="1">
      <c r="A203" s="63"/>
      <c r="B203" s="27" t="s">
        <v>3</v>
      </c>
      <c r="C203" s="203"/>
      <c r="D203" s="155">
        <v>2556</v>
      </c>
      <c r="E203" s="203"/>
      <c r="F203" s="248">
        <v>2555</v>
      </c>
      <c r="G203" s="97"/>
      <c r="H203" s="155">
        <v>2556</v>
      </c>
      <c r="I203" s="203"/>
      <c r="J203" s="222" t="s">
        <v>213</v>
      </c>
    </row>
    <row r="204" spans="1:10" ht="22.5" customHeight="1">
      <c r="A204" s="67" t="s">
        <v>23</v>
      </c>
      <c r="B204" s="19">
        <v>3</v>
      </c>
      <c r="C204" s="34"/>
      <c r="D204" s="76"/>
      <c r="E204" s="76"/>
      <c r="F204" s="76"/>
      <c r="G204" s="76"/>
      <c r="H204" s="76"/>
      <c r="I204" s="76"/>
      <c r="J204" s="76"/>
    </row>
    <row r="205" spans="1:10" ht="22.5" customHeight="1">
      <c r="A205" s="45" t="s">
        <v>77</v>
      </c>
      <c r="C205" s="34"/>
      <c r="D205" s="73">
        <v>285885741</v>
      </c>
      <c r="E205" s="34"/>
      <c r="F205" s="73">
        <v>262955154</v>
      </c>
      <c r="G205" s="34"/>
      <c r="H205" s="34">
        <v>18982339</v>
      </c>
      <c r="I205" s="34"/>
      <c r="J205" s="34">
        <v>41273892</v>
      </c>
    </row>
    <row r="206" spans="1:10" ht="22.5" customHeight="1">
      <c r="A206" s="98" t="s">
        <v>50</v>
      </c>
      <c r="C206" s="34"/>
      <c r="D206" s="73">
        <v>276937</v>
      </c>
      <c r="E206" s="34"/>
      <c r="F206" s="73">
        <v>231301</v>
      </c>
      <c r="G206" s="34"/>
      <c r="H206" s="49">
        <v>2097706</v>
      </c>
      <c r="I206" s="34"/>
      <c r="J206" s="49">
        <v>1225173</v>
      </c>
    </row>
    <row r="207" spans="1:10" ht="22.5" customHeight="1">
      <c r="A207" s="98" t="s">
        <v>174</v>
      </c>
      <c r="B207" s="19" t="s">
        <v>287</v>
      </c>
      <c r="C207" s="34"/>
      <c r="D207" s="73">
        <v>32643</v>
      </c>
      <c r="E207" s="34"/>
      <c r="F207" s="73">
        <v>33473</v>
      </c>
      <c r="G207" s="34"/>
      <c r="H207" s="49">
        <v>7763098</v>
      </c>
      <c r="I207" s="34"/>
      <c r="J207" s="49">
        <v>4226293</v>
      </c>
    </row>
    <row r="208" spans="1:10" ht="22.5" customHeight="1">
      <c r="A208" s="45" t="s">
        <v>78</v>
      </c>
      <c r="C208" s="204"/>
      <c r="D208" s="110" t="s">
        <v>20</v>
      </c>
      <c r="E208" s="34"/>
      <c r="F208" s="110" t="s">
        <v>20</v>
      </c>
      <c r="G208" s="34"/>
      <c r="H208" s="49">
        <v>32608</v>
      </c>
      <c r="I208" s="34"/>
      <c r="J208" s="110" t="s">
        <v>20</v>
      </c>
    </row>
    <row r="209" spans="1:10" ht="22.5" customHeight="1">
      <c r="A209" s="98" t="s">
        <v>201</v>
      </c>
      <c r="C209" s="204"/>
      <c r="D209" s="99"/>
      <c r="E209" s="204"/>
      <c r="F209" s="99"/>
      <c r="G209" s="34"/>
      <c r="H209" s="34"/>
      <c r="I209" s="34"/>
      <c r="J209" s="34"/>
    </row>
    <row r="210" spans="1:10" ht="22.5" customHeight="1">
      <c r="A210" s="98" t="s">
        <v>202</v>
      </c>
      <c r="C210" s="204"/>
      <c r="D210" s="110" t="s">
        <v>20</v>
      </c>
      <c r="E210" s="34"/>
      <c r="F210" s="99">
        <v>8673448</v>
      </c>
      <c r="G210" s="34"/>
      <c r="H210" s="110" t="s">
        <v>20</v>
      </c>
      <c r="I210" s="34"/>
      <c r="J210" s="110" t="s">
        <v>20</v>
      </c>
    </row>
    <row r="211" spans="1:10" ht="22.5" customHeight="1">
      <c r="A211" s="98" t="s">
        <v>156</v>
      </c>
      <c r="B211" s="19">
        <v>7</v>
      </c>
      <c r="C211" s="204"/>
      <c r="D211" s="99">
        <v>6469503</v>
      </c>
      <c r="E211" s="204"/>
      <c r="F211" s="99">
        <v>3514545</v>
      </c>
      <c r="G211" s="34"/>
      <c r="H211" s="99">
        <v>67</v>
      </c>
      <c r="I211" s="34"/>
      <c r="J211" s="99">
        <v>162202</v>
      </c>
    </row>
    <row r="212" spans="1:10" ht="22.5" customHeight="1">
      <c r="A212" s="98" t="s">
        <v>248</v>
      </c>
      <c r="C212" s="204"/>
      <c r="D212" s="110" t="s">
        <v>20</v>
      </c>
      <c r="E212" s="34"/>
      <c r="F212" s="110" t="s">
        <v>20</v>
      </c>
      <c r="G212" s="34"/>
      <c r="H212" s="99">
        <v>4000</v>
      </c>
      <c r="I212" s="34"/>
      <c r="J212" s="99">
        <v>1116</v>
      </c>
    </row>
    <row r="213" spans="1:10" ht="22.5" customHeight="1">
      <c r="A213" s="45" t="s">
        <v>24</v>
      </c>
      <c r="C213" s="34"/>
      <c r="D213" s="73">
        <v>1151628</v>
      </c>
      <c r="E213" s="34"/>
      <c r="F213" s="73">
        <v>2020943</v>
      </c>
      <c r="G213" s="34"/>
      <c r="H213" s="78">
        <v>34437</v>
      </c>
      <c r="I213" s="34"/>
      <c r="J213" s="78">
        <v>475898</v>
      </c>
    </row>
    <row r="214" spans="1:10" ht="22.5" customHeight="1">
      <c r="A214" s="36" t="s">
        <v>25</v>
      </c>
      <c r="B214" s="22"/>
      <c r="C214" s="24"/>
      <c r="D214" s="23">
        <f>SUM(D205:D213)</f>
        <v>293816452</v>
      </c>
      <c r="E214" s="24"/>
      <c r="F214" s="23">
        <f>SUM(F205:F213)</f>
        <v>277428864</v>
      </c>
      <c r="G214" s="24"/>
      <c r="H214" s="23">
        <f>SUM(H205:H213)</f>
        <v>28914255</v>
      </c>
      <c r="I214" s="24"/>
      <c r="J214" s="23">
        <f>SUM(J205:J213)</f>
        <v>47364574</v>
      </c>
    </row>
    <row r="215" spans="1:10" ht="7.5" customHeight="1">
      <c r="A215" s="270"/>
      <c r="B215" s="270"/>
      <c r="C215" s="34"/>
      <c r="D215" s="34"/>
      <c r="E215" s="34"/>
      <c r="F215" s="34"/>
      <c r="G215" s="34"/>
      <c r="H215" s="34"/>
      <c r="I215" s="34"/>
      <c r="J215" s="34"/>
    </row>
    <row r="216" spans="1:10" ht="22.5" customHeight="1">
      <c r="A216" s="67" t="s">
        <v>26</v>
      </c>
      <c r="B216" s="19">
        <v>3</v>
      </c>
      <c r="C216" s="34"/>
      <c r="D216" s="34"/>
      <c r="E216" s="34"/>
      <c r="F216" s="34"/>
      <c r="G216" s="34"/>
      <c r="H216" s="34"/>
      <c r="I216" s="34"/>
      <c r="J216" s="34"/>
    </row>
    <row r="217" spans="1:10" ht="22.5" customHeight="1">
      <c r="A217" s="45" t="s">
        <v>79</v>
      </c>
      <c r="C217" s="34"/>
      <c r="D217" s="73">
        <v>258696120</v>
      </c>
      <c r="E217" s="34"/>
      <c r="F217" s="73">
        <v>229017299</v>
      </c>
      <c r="G217" s="34"/>
      <c r="H217" s="34">
        <v>21163060</v>
      </c>
      <c r="I217" s="34"/>
      <c r="J217" s="34">
        <v>35502400</v>
      </c>
    </row>
    <row r="218" spans="1:10" ht="22.5" customHeight="1">
      <c r="A218" s="98" t="s">
        <v>249</v>
      </c>
      <c r="C218" s="34"/>
      <c r="E218" s="34"/>
      <c r="F218" s="73"/>
      <c r="G218" s="34"/>
      <c r="H218" s="34"/>
      <c r="I218" s="34"/>
      <c r="J218" s="34"/>
    </row>
    <row r="219" spans="1:10" ht="22.5" customHeight="1">
      <c r="A219" s="98" t="s">
        <v>274</v>
      </c>
      <c r="C219" s="34"/>
      <c r="D219" s="73">
        <v>-396825</v>
      </c>
      <c r="E219" s="34"/>
      <c r="F219" s="73">
        <v>-342232</v>
      </c>
      <c r="G219" s="34"/>
      <c r="H219" s="110" t="s">
        <v>20</v>
      </c>
      <c r="I219" s="34"/>
      <c r="J219" s="99">
        <v>15707</v>
      </c>
    </row>
    <row r="220" spans="1:10" ht="22.5" customHeight="1">
      <c r="A220" s="45" t="s">
        <v>86</v>
      </c>
      <c r="C220" s="34"/>
      <c r="D220" s="73">
        <v>12381879</v>
      </c>
      <c r="E220" s="34"/>
      <c r="F220" s="73">
        <v>10976568</v>
      </c>
      <c r="G220" s="34"/>
      <c r="H220" s="34">
        <v>716089</v>
      </c>
      <c r="I220" s="34"/>
      <c r="J220" s="34">
        <v>734049</v>
      </c>
    </row>
    <row r="221" spans="1:10" ht="22.5" customHeight="1">
      <c r="A221" s="45" t="s">
        <v>87</v>
      </c>
      <c r="C221" s="34"/>
      <c r="D221" s="126">
        <v>14320980</v>
      </c>
      <c r="E221" s="34"/>
      <c r="F221" s="126">
        <v>13295645</v>
      </c>
      <c r="G221" s="34"/>
      <c r="H221" s="34">
        <v>2746629</v>
      </c>
      <c r="I221" s="34"/>
      <c r="J221" s="34">
        <v>3251060</v>
      </c>
    </row>
    <row r="222" spans="1:10" ht="22.5" customHeight="1">
      <c r="A222" s="45" t="s">
        <v>175</v>
      </c>
      <c r="C222" s="34"/>
      <c r="D222" s="126">
        <v>158508</v>
      </c>
      <c r="E222" s="34"/>
      <c r="F222" s="126">
        <v>79535</v>
      </c>
      <c r="G222" s="34"/>
      <c r="H222" s="110" t="s">
        <v>20</v>
      </c>
      <c r="I222" s="34"/>
      <c r="J222" s="126">
        <v>137795</v>
      </c>
    </row>
    <row r="223" spans="1:10" ht="22.5" customHeight="1">
      <c r="A223" s="98" t="s">
        <v>88</v>
      </c>
      <c r="B223" s="30"/>
      <c r="C223" s="30"/>
      <c r="D223" s="52">
        <v>6044046</v>
      </c>
      <c r="E223" s="30"/>
      <c r="F223" s="52">
        <v>4483537</v>
      </c>
      <c r="G223" s="30"/>
      <c r="H223" s="52">
        <v>2556687</v>
      </c>
      <c r="I223" s="152"/>
      <c r="J223" s="52">
        <v>2006118</v>
      </c>
    </row>
    <row r="224" spans="1:10" ht="22.5" customHeight="1">
      <c r="A224" s="36" t="s">
        <v>27</v>
      </c>
      <c r="B224" s="22"/>
      <c r="C224" s="24"/>
      <c r="D224" s="29">
        <f>SUM(D217:D223)</f>
        <v>291204708</v>
      </c>
      <c r="E224" s="24"/>
      <c r="F224" s="29">
        <f>SUM(F217:F223)</f>
        <v>257510352</v>
      </c>
      <c r="G224" s="24"/>
      <c r="H224" s="29">
        <f>SUM(H217:H223)</f>
        <v>27182465</v>
      </c>
      <c r="I224" s="24"/>
      <c r="J224" s="29">
        <f>SUM(J217:J223)</f>
        <v>41647129</v>
      </c>
    </row>
    <row r="225" spans="1:10" ht="7.5" customHeight="1">
      <c r="A225" s="270"/>
      <c r="B225" s="270"/>
      <c r="C225" s="34"/>
      <c r="D225" s="34"/>
      <c r="E225" s="34"/>
      <c r="F225" s="34"/>
      <c r="G225" s="34"/>
      <c r="H225" s="34"/>
      <c r="I225" s="34"/>
      <c r="J225" s="34"/>
    </row>
    <row r="226" spans="1:10" ht="22.5" customHeight="1">
      <c r="A226" s="45" t="s">
        <v>107</v>
      </c>
      <c r="C226" s="34"/>
      <c r="D226" s="30"/>
      <c r="E226" s="30"/>
      <c r="F226" s="30"/>
      <c r="G226" s="30"/>
      <c r="H226" s="30"/>
      <c r="I226" s="30"/>
      <c r="J226" s="30"/>
    </row>
    <row r="227" spans="1:10" ht="22.5" customHeight="1">
      <c r="A227" s="98" t="s">
        <v>211</v>
      </c>
      <c r="B227" s="19" t="s">
        <v>288</v>
      </c>
      <c r="C227" s="34"/>
      <c r="D227" s="74">
        <v>3891453</v>
      </c>
      <c r="E227" s="34"/>
      <c r="F227" s="74">
        <v>3141251</v>
      </c>
      <c r="G227" s="34"/>
      <c r="H227" s="208" t="s">
        <v>20</v>
      </c>
      <c r="I227" s="34"/>
      <c r="J227" s="208" t="s">
        <v>20</v>
      </c>
    </row>
    <row r="228" spans="1:10" ht="22.5" customHeight="1">
      <c r="A228" s="36" t="s">
        <v>165</v>
      </c>
      <c r="C228" s="34"/>
      <c r="D228" s="24">
        <f>D214-D224+D227</f>
        <v>6503197</v>
      </c>
      <c r="E228" s="34"/>
      <c r="F228" s="24">
        <f>F214-F224+F227</f>
        <v>23059763</v>
      </c>
      <c r="G228" s="24"/>
      <c r="H228" s="24">
        <f>H214-H224</f>
        <v>1731790</v>
      </c>
      <c r="I228" s="24"/>
      <c r="J228" s="24">
        <f>J214-J224</f>
        <v>5717445</v>
      </c>
    </row>
    <row r="229" spans="1:10" ht="22.5" customHeight="1">
      <c r="A229" s="98" t="s">
        <v>145</v>
      </c>
      <c r="C229" s="34"/>
      <c r="D229" s="52">
        <v>-292272</v>
      </c>
      <c r="E229" s="34"/>
      <c r="F229" s="52">
        <v>2784209</v>
      </c>
      <c r="G229" s="34"/>
      <c r="H229" s="124">
        <v>-1302876</v>
      </c>
      <c r="I229" s="34"/>
      <c r="J229" s="124">
        <v>-182</v>
      </c>
    </row>
    <row r="230" spans="1:10" ht="22.5" customHeight="1" thickBot="1">
      <c r="A230" s="36" t="s">
        <v>82</v>
      </c>
      <c r="C230" s="24"/>
      <c r="D230" s="31">
        <f>D228-D229</f>
        <v>6795469</v>
      </c>
      <c r="E230" s="24"/>
      <c r="F230" s="31">
        <f>F228-F229</f>
        <v>20275554</v>
      </c>
      <c r="G230" s="24"/>
      <c r="H230" s="31">
        <f>H228-H229</f>
        <v>3034666</v>
      </c>
      <c r="I230" s="24"/>
      <c r="J230" s="31">
        <f>J228-J229</f>
        <v>5717627</v>
      </c>
    </row>
    <row r="231" spans="1:10" ht="22.5" customHeight="1" thickTop="1">
      <c r="A231" s="63" t="s">
        <v>0</v>
      </c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ht="22.5" customHeight="1">
      <c r="A232" s="63" t="s">
        <v>229</v>
      </c>
      <c r="B232" s="30"/>
      <c r="C232" s="30"/>
      <c r="D232" s="34"/>
      <c r="E232" s="30"/>
      <c r="F232" s="30"/>
      <c r="G232" s="30"/>
      <c r="H232" s="30"/>
      <c r="I232" s="30"/>
      <c r="J232" s="30"/>
    </row>
    <row r="233" spans="1:10" ht="22.5" customHeight="1">
      <c r="A233" s="25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ht="22.5" customHeight="1">
      <c r="A234" s="25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22.5" customHeight="1">
      <c r="A235" s="25"/>
      <c r="B235" s="25"/>
      <c r="C235" s="53"/>
      <c r="D235" s="53"/>
      <c r="E235" s="53"/>
      <c r="F235" s="53"/>
      <c r="G235" s="53"/>
      <c r="H235" s="53"/>
      <c r="I235" s="53"/>
      <c r="J235" s="107" t="s">
        <v>132</v>
      </c>
    </row>
    <row r="236" spans="1:10" ht="22.5" customHeight="1">
      <c r="A236" s="25"/>
      <c r="B236" s="27"/>
      <c r="C236" s="27"/>
      <c r="D236" s="267" t="s">
        <v>2</v>
      </c>
      <c r="E236" s="267"/>
      <c r="F236" s="267"/>
      <c r="G236" s="26"/>
      <c r="H236" s="267" t="s">
        <v>60</v>
      </c>
      <c r="I236" s="267"/>
      <c r="J236" s="267"/>
    </row>
    <row r="237" spans="1:10" ht="22.5" customHeight="1">
      <c r="A237" s="25"/>
      <c r="B237" s="27"/>
      <c r="C237" s="27"/>
      <c r="D237" s="265" t="s">
        <v>275</v>
      </c>
      <c r="E237" s="266"/>
      <c r="F237" s="266"/>
      <c r="G237" s="151"/>
      <c r="H237" s="265" t="s">
        <v>275</v>
      </c>
      <c r="I237" s="266"/>
      <c r="J237" s="266"/>
    </row>
    <row r="238" spans="1:10" ht="22.5" customHeight="1">
      <c r="A238" s="25"/>
      <c r="B238" s="27"/>
      <c r="C238" s="27"/>
      <c r="D238" s="264" t="s">
        <v>273</v>
      </c>
      <c r="E238" s="264"/>
      <c r="F238" s="264"/>
      <c r="G238" s="209"/>
      <c r="H238" s="264" t="s">
        <v>282</v>
      </c>
      <c r="I238" s="264"/>
      <c r="J238" s="264"/>
    </row>
    <row r="239" spans="1:10" ht="22.5" customHeight="1">
      <c r="A239" s="25"/>
      <c r="B239" s="27" t="s">
        <v>3</v>
      </c>
      <c r="C239" s="203"/>
      <c r="D239" s="155">
        <v>2556</v>
      </c>
      <c r="E239" s="203"/>
      <c r="F239" s="248">
        <v>2555</v>
      </c>
      <c r="G239" s="97"/>
      <c r="H239" s="155">
        <v>2556</v>
      </c>
      <c r="I239" s="203"/>
      <c r="J239" s="222" t="s">
        <v>213</v>
      </c>
    </row>
    <row r="240" spans="1:10" ht="22.5" customHeight="1">
      <c r="A240" s="36" t="s">
        <v>101</v>
      </c>
      <c r="C240" s="34"/>
      <c r="D240" s="34"/>
      <c r="E240" s="34"/>
      <c r="F240" s="34"/>
      <c r="G240" s="34"/>
      <c r="H240" s="34"/>
      <c r="I240" s="34"/>
      <c r="J240" s="34"/>
    </row>
    <row r="241" spans="1:10" ht="22.5" customHeight="1">
      <c r="A241" s="98" t="s">
        <v>299</v>
      </c>
      <c r="C241" s="34"/>
      <c r="D241" s="34">
        <v>5310530</v>
      </c>
      <c r="E241" s="34"/>
      <c r="F241" s="34">
        <v>18552071</v>
      </c>
      <c r="G241" s="34"/>
      <c r="H241" s="78">
        <f>H230</f>
        <v>3034666</v>
      </c>
      <c r="I241" s="34"/>
      <c r="J241" s="78">
        <v>5717627</v>
      </c>
    </row>
    <row r="242" spans="1:10" ht="22.5" customHeight="1">
      <c r="A242" s="16" t="s">
        <v>300</v>
      </c>
      <c r="C242" s="34"/>
      <c r="D242" s="34"/>
      <c r="E242" s="34"/>
      <c r="F242" s="34"/>
      <c r="G242" s="34"/>
      <c r="H242" s="78"/>
      <c r="I242" s="34"/>
      <c r="J242" s="78"/>
    </row>
    <row r="243" spans="1:10" ht="22.5" customHeight="1">
      <c r="A243" s="16" t="s">
        <v>301</v>
      </c>
      <c r="C243" s="34"/>
      <c r="D243" s="127">
        <v>1484939</v>
      </c>
      <c r="E243" s="34"/>
      <c r="F243" s="127">
        <v>1723483</v>
      </c>
      <c r="G243" s="34"/>
      <c r="H243" s="208" t="s">
        <v>20</v>
      </c>
      <c r="I243" s="34"/>
      <c r="J243" s="208" t="s">
        <v>20</v>
      </c>
    </row>
    <row r="244" spans="1:10" ht="22.5" customHeight="1" thickBot="1">
      <c r="A244" s="36" t="s">
        <v>82</v>
      </c>
      <c r="C244" s="33"/>
      <c r="D244" s="32">
        <f>SUM(D241:D243)</f>
        <v>6795469</v>
      </c>
      <c r="E244" s="33"/>
      <c r="F244" s="32">
        <f>SUM(F241:F243)</f>
        <v>20275554</v>
      </c>
      <c r="G244" s="33"/>
      <c r="H244" s="32">
        <f>SUM(H241:H243)</f>
        <v>3034666</v>
      </c>
      <c r="I244" s="33"/>
      <c r="J244" s="32">
        <f>SUM(J241:J243)</f>
        <v>5717627</v>
      </c>
    </row>
    <row r="245" spans="1:10" ht="22.5" customHeight="1" thickTop="1">
      <c r="A245" s="36"/>
      <c r="C245" s="24"/>
      <c r="D245" s="33"/>
      <c r="E245" s="24"/>
      <c r="F245" s="33"/>
      <c r="G245" s="24"/>
      <c r="H245" s="33"/>
      <c r="I245" s="24"/>
      <c r="J245" s="33"/>
    </row>
    <row r="246" spans="1:10" ht="26.25" customHeight="1" thickBot="1">
      <c r="A246" s="36" t="s">
        <v>125</v>
      </c>
      <c r="B246" s="19">
        <v>15</v>
      </c>
      <c r="C246" s="34"/>
      <c r="D246" s="226">
        <v>0.72</v>
      </c>
      <c r="E246" s="34"/>
      <c r="F246" s="226">
        <v>2.57</v>
      </c>
      <c r="G246" s="34"/>
      <c r="H246" s="227">
        <v>0.39</v>
      </c>
      <c r="I246" s="34"/>
      <c r="J246" s="227">
        <v>0.75</v>
      </c>
    </row>
    <row r="247" spans="1:10" ht="22.5" customHeight="1" thickTop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ht="22.5" customHeight="1">
      <c r="A248" s="45"/>
      <c r="C248" s="30"/>
      <c r="D248" s="30"/>
      <c r="E248" s="30"/>
      <c r="F248" s="30"/>
      <c r="G248" s="30"/>
      <c r="H248" s="30"/>
      <c r="I248" s="30"/>
      <c r="J248" s="30"/>
    </row>
    <row r="249" spans="1:10" ht="22.5" customHeight="1">
      <c r="A249" s="63" t="s">
        <v>0</v>
      </c>
      <c r="B249" s="70"/>
      <c r="C249" s="53"/>
      <c r="D249" s="53"/>
      <c r="E249" s="53"/>
      <c r="F249" s="53"/>
      <c r="G249" s="53"/>
      <c r="H249" s="268"/>
      <c r="I249" s="268"/>
      <c r="J249" s="268"/>
    </row>
    <row r="250" spans="1:10" ht="22.5" customHeight="1">
      <c r="A250" s="63" t="s">
        <v>320</v>
      </c>
      <c r="B250" s="70"/>
      <c r="C250" s="53"/>
      <c r="D250" s="53"/>
      <c r="E250" s="53"/>
      <c r="F250" s="53"/>
      <c r="G250" s="53"/>
      <c r="H250" s="268"/>
      <c r="I250" s="268"/>
      <c r="J250" s="268"/>
    </row>
    <row r="251" spans="1:10" ht="22.5" customHeight="1">
      <c r="A251" s="25"/>
      <c r="B251" s="25"/>
      <c r="C251" s="53"/>
      <c r="D251" s="53"/>
      <c r="E251" s="53"/>
      <c r="F251" s="53"/>
      <c r="G251" s="53"/>
      <c r="H251" s="53"/>
      <c r="I251" s="53"/>
      <c r="J251" s="53"/>
    </row>
    <row r="252" spans="1:10" ht="12" customHeight="1">
      <c r="A252" s="25"/>
      <c r="B252" s="25"/>
      <c r="C252" s="53"/>
      <c r="D252" s="53"/>
      <c r="E252" s="53"/>
      <c r="F252" s="53"/>
      <c r="G252" s="53"/>
      <c r="H252" s="53"/>
      <c r="I252" s="53"/>
      <c r="J252" s="53"/>
    </row>
    <row r="253" spans="1:10" ht="22.5" customHeight="1">
      <c r="A253" s="25"/>
      <c r="B253" s="25"/>
      <c r="C253" s="53"/>
      <c r="D253" s="53"/>
      <c r="E253" s="53"/>
      <c r="F253" s="53"/>
      <c r="G253" s="53"/>
      <c r="H253" s="53"/>
      <c r="I253" s="53"/>
      <c r="J253" s="107" t="s">
        <v>132</v>
      </c>
    </row>
    <row r="254" spans="1:10" ht="22.5" customHeight="1">
      <c r="A254" s="25"/>
      <c r="B254" s="27"/>
      <c r="C254" s="27"/>
      <c r="D254" s="267" t="s">
        <v>2</v>
      </c>
      <c r="E254" s="267"/>
      <c r="F254" s="267"/>
      <c r="G254" s="26"/>
      <c r="H254" s="267" t="s">
        <v>60</v>
      </c>
      <c r="I254" s="267"/>
      <c r="J254" s="267"/>
    </row>
    <row r="255" spans="1:10" ht="22.5" customHeight="1">
      <c r="A255" s="25"/>
      <c r="B255" s="27"/>
      <c r="C255" s="27"/>
      <c r="D255" s="265" t="s">
        <v>275</v>
      </c>
      <c r="E255" s="266"/>
      <c r="F255" s="266"/>
      <c r="G255" s="151"/>
      <c r="H255" s="265" t="s">
        <v>275</v>
      </c>
      <c r="I255" s="266"/>
      <c r="J255" s="266"/>
    </row>
    <row r="256" spans="1:10" ht="22.5" customHeight="1">
      <c r="A256" s="25"/>
      <c r="B256" s="27"/>
      <c r="C256" s="27"/>
      <c r="D256" s="264" t="s">
        <v>273</v>
      </c>
      <c r="E256" s="264"/>
      <c r="F256" s="264"/>
      <c r="G256" s="209"/>
      <c r="H256" s="264" t="s">
        <v>282</v>
      </c>
      <c r="I256" s="264"/>
      <c r="J256" s="264"/>
    </row>
    <row r="257" spans="1:10" ht="22.5" customHeight="1">
      <c r="A257" s="25"/>
      <c r="B257" s="27"/>
      <c r="C257" s="203"/>
      <c r="D257" s="155">
        <v>2556</v>
      </c>
      <c r="E257" s="203"/>
      <c r="F257" s="248">
        <v>2555</v>
      </c>
      <c r="G257" s="97"/>
      <c r="H257" s="155">
        <v>2556</v>
      </c>
      <c r="I257" s="203"/>
      <c r="J257" s="222" t="s">
        <v>213</v>
      </c>
    </row>
    <row r="258" spans="1:10" ht="10.5" customHeight="1">
      <c r="A258" s="25"/>
      <c r="B258" s="25"/>
      <c r="C258" s="53"/>
      <c r="D258" s="53"/>
      <c r="E258" s="53"/>
      <c r="F258" s="53"/>
      <c r="G258" s="53"/>
      <c r="H258" s="53"/>
      <c r="I258" s="53"/>
      <c r="J258" s="53"/>
    </row>
    <row r="259" spans="1:10" ht="22.5" customHeight="1">
      <c r="A259" s="36" t="s">
        <v>82</v>
      </c>
      <c r="C259" s="30"/>
      <c r="D259" s="24">
        <f>D244</f>
        <v>6795469</v>
      </c>
      <c r="E259" s="21"/>
      <c r="F259" s="24">
        <f>F230</f>
        <v>20275554</v>
      </c>
      <c r="G259" s="21"/>
      <c r="H259" s="24">
        <f>H244</f>
        <v>3034666</v>
      </c>
      <c r="I259" s="21"/>
      <c r="J259" s="24">
        <f>J230</f>
        <v>5717627</v>
      </c>
    </row>
    <row r="260" spans="1:10" ht="10.5" customHeight="1">
      <c r="A260" s="45"/>
      <c r="C260" s="30"/>
      <c r="D260" s="30"/>
      <c r="E260" s="30"/>
      <c r="F260" s="30"/>
      <c r="G260" s="30"/>
      <c r="H260" s="30"/>
      <c r="I260" s="30"/>
      <c r="J260" s="30"/>
    </row>
    <row r="261" spans="1:10" ht="22.5" customHeight="1">
      <c r="A261" s="36" t="s">
        <v>135</v>
      </c>
      <c r="C261" s="30"/>
      <c r="D261" s="30"/>
      <c r="E261" s="30"/>
      <c r="F261" s="30"/>
      <c r="G261" s="30"/>
      <c r="H261" s="30"/>
      <c r="I261" s="30"/>
      <c r="J261" s="30"/>
    </row>
    <row r="262" spans="1:10" ht="22.5" customHeight="1">
      <c r="A262" s="250" t="s">
        <v>136</v>
      </c>
      <c r="C262" s="30"/>
      <c r="D262" s="129" t="s">
        <v>20</v>
      </c>
      <c r="E262" s="101"/>
      <c r="F262" s="99">
        <v>166500</v>
      </c>
      <c r="G262" s="101"/>
      <c r="H262" s="129" t="s">
        <v>20</v>
      </c>
      <c r="I262" s="101"/>
      <c r="J262" s="129" t="s">
        <v>20</v>
      </c>
    </row>
    <row r="263" spans="1:10" ht="22.5" customHeight="1">
      <c r="A263" s="45" t="s">
        <v>137</v>
      </c>
      <c r="C263" s="30"/>
      <c r="D263" s="49">
        <f>'SH 14'!U42</f>
        <v>-15150</v>
      </c>
      <c r="E263" s="101"/>
      <c r="F263" s="49">
        <v>-68550</v>
      </c>
      <c r="G263" s="101"/>
      <c r="H263" s="129" t="s">
        <v>20</v>
      </c>
      <c r="I263" s="101"/>
      <c r="J263" s="129" t="s">
        <v>20</v>
      </c>
    </row>
    <row r="264" spans="1:10" ht="22.5" customHeight="1">
      <c r="A264" s="98" t="s">
        <v>302</v>
      </c>
      <c r="C264" s="30"/>
      <c r="D264" s="49"/>
      <c r="E264" s="101"/>
      <c r="F264" s="49"/>
      <c r="G264" s="101"/>
      <c r="H264" s="101"/>
      <c r="I264" s="101"/>
      <c r="J264" s="101"/>
    </row>
    <row r="265" spans="1:10" ht="22.5" customHeight="1">
      <c r="A265" s="98" t="s">
        <v>303</v>
      </c>
      <c r="C265" s="30"/>
      <c r="D265" s="49">
        <v>1389477</v>
      </c>
      <c r="E265" s="101"/>
      <c r="F265" s="49">
        <v>1144368</v>
      </c>
      <c r="G265" s="101"/>
      <c r="H265" s="129" t="s">
        <v>20</v>
      </c>
      <c r="I265" s="101"/>
      <c r="J265" s="129" t="s">
        <v>20</v>
      </c>
    </row>
    <row r="266" spans="1:10" ht="22.5" customHeight="1">
      <c r="A266" s="98" t="s">
        <v>302</v>
      </c>
      <c r="C266" s="30"/>
      <c r="D266" s="49"/>
      <c r="E266" s="101"/>
      <c r="F266" s="49"/>
      <c r="G266" s="101"/>
      <c r="H266" s="129"/>
      <c r="I266" s="101"/>
      <c r="J266" s="129"/>
    </row>
    <row r="267" spans="1:10" ht="22.5" customHeight="1">
      <c r="A267" s="98" t="s">
        <v>304</v>
      </c>
      <c r="C267" s="30"/>
      <c r="D267" s="49"/>
      <c r="E267" s="101"/>
      <c r="F267" s="49"/>
      <c r="G267" s="101"/>
      <c r="H267" s="129"/>
      <c r="I267" s="101"/>
      <c r="J267" s="129"/>
    </row>
    <row r="268" spans="1:10" ht="22.5" customHeight="1">
      <c r="A268" s="98" t="s">
        <v>305</v>
      </c>
      <c r="C268" s="30"/>
      <c r="D268" s="49">
        <v>-1875090</v>
      </c>
      <c r="E268" s="101"/>
      <c r="F268" s="129" t="s">
        <v>20</v>
      </c>
      <c r="G268" s="101"/>
      <c r="H268" s="129" t="s">
        <v>20</v>
      </c>
      <c r="I268" s="101"/>
      <c r="J268" s="129" t="s">
        <v>20</v>
      </c>
    </row>
    <row r="269" spans="1:10" ht="22.5" customHeight="1">
      <c r="A269" s="98" t="s">
        <v>93</v>
      </c>
      <c r="C269" s="30"/>
      <c r="D269" s="49">
        <v>2068197</v>
      </c>
      <c r="E269" s="101"/>
      <c r="F269" s="49">
        <v>-933252</v>
      </c>
      <c r="G269" s="101"/>
      <c r="H269" s="129" t="s">
        <v>20</v>
      </c>
      <c r="I269" s="101"/>
      <c r="J269" s="129" t="s">
        <v>20</v>
      </c>
    </row>
    <row r="270" spans="1:10" ht="22.5" customHeight="1">
      <c r="A270" s="98" t="s">
        <v>193</v>
      </c>
      <c r="C270" s="30"/>
      <c r="D270" s="49"/>
      <c r="E270" s="101"/>
      <c r="F270" s="49"/>
      <c r="G270" s="101"/>
      <c r="H270" s="95"/>
      <c r="I270" s="101"/>
      <c r="J270" s="95"/>
    </row>
    <row r="271" spans="1:10" ht="22.5" customHeight="1">
      <c r="A271" s="250" t="s">
        <v>225</v>
      </c>
      <c r="C271" s="30"/>
      <c r="D271" s="49">
        <v>-104798</v>
      </c>
      <c r="E271" s="101"/>
      <c r="F271" s="49">
        <v>-4520</v>
      </c>
      <c r="G271" s="101"/>
      <c r="H271" s="96" t="s">
        <v>20</v>
      </c>
      <c r="I271" s="101"/>
      <c r="J271" s="96" t="s">
        <v>20</v>
      </c>
    </row>
    <row r="272" spans="1:10" ht="22.5" customHeight="1">
      <c r="A272" s="36" t="s">
        <v>135</v>
      </c>
      <c r="C272" s="30"/>
      <c r="D272" s="206"/>
      <c r="E272" s="152"/>
      <c r="F272" s="206"/>
      <c r="G272" s="152"/>
      <c r="H272" s="207"/>
      <c r="I272" s="152"/>
      <c r="J272" s="207"/>
    </row>
    <row r="273" spans="1:10" ht="22.5" customHeight="1">
      <c r="A273" s="36" t="s">
        <v>252</v>
      </c>
      <c r="C273" s="30"/>
      <c r="D273" s="146">
        <f>SUM(D262:D271)</f>
        <v>1462636</v>
      </c>
      <c r="E273" s="152"/>
      <c r="F273" s="146">
        <f>SUM(F262:F271)</f>
        <v>304546</v>
      </c>
      <c r="G273" s="146"/>
      <c r="H273" s="110" t="s">
        <v>20</v>
      </c>
      <c r="I273" s="152"/>
      <c r="J273" s="110" t="s">
        <v>20</v>
      </c>
    </row>
    <row r="274" spans="1:10" ht="22.5" customHeight="1">
      <c r="A274" s="98" t="s">
        <v>146</v>
      </c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ht="22.5" customHeight="1">
      <c r="A275" s="98" t="s">
        <v>253</v>
      </c>
      <c r="C275" s="30"/>
      <c r="D275" s="52">
        <v>-56077</v>
      </c>
      <c r="E275" s="101"/>
      <c r="F275" s="52">
        <v>234253</v>
      </c>
      <c r="G275" s="101"/>
      <c r="H275" s="96" t="s">
        <v>20</v>
      </c>
      <c r="I275" s="101"/>
      <c r="J275" s="96" t="s">
        <v>20</v>
      </c>
    </row>
    <row r="276" spans="1:10" ht="22.5" customHeight="1">
      <c r="A276" s="36" t="s">
        <v>170</v>
      </c>
      <c r="C276" s="30"/>
      <c r="D276" s="30"/>
      <c r="E276" s="30"/>
      <c r="F276" s="30"/>
      <c r="G276" s="30"/>
      <c r="H276" s="30"/>
      <c r="I276" s="30"/>
      <c r="J276" s="30"/>
    </row>
    <row r="277" spans="1:10" ht="22.5" customHeight="1">
      <c r="A277" s="36" t="s">
        <v>254</v>
      </c>
      <c r="C277" s="30"/>
      <c r="D277" s="119">
        <f>SUM(D262:D271)-D275</f>
        <v>1518713</v>
      </c>
      <c r="E277" s="21"/>
      <c r="F277" s="119">
        <f>SUM(F262:F271)-F275</f>
        <v>70293</v>
      </c>
      <c r="G277" s="21"/>
      <c r="H277" s="233" t="s">
        <v>20</v>
      </c>
      <c r="I277" s="21"/>
      <c r="J277" s="233" t="s">
        <v>20</v>
      </c>
    </row>
    <row r="278" spans="1:10" ht="22.5" customHeight="1" thickBot="1">
      <c r="A278" s="36" t="s">
        <v>250</v>
      </c>
      <c r="B278" s="22"/>
      <c r="C278" s="21"/>
      <c r="D278" s="117">
        <f>D259+D277</f>
        <v>8314182</v>
      </c>
      <c r="E278" s="118"/>
      <c r="F278" s="117">
        <f>F259+F277</f>
        <v>20345847</v>
      </c>
      <c r="G278" s="118"/>
      <c r="H278" s="117">
        <f>H259</f>
        <v>3034666</v>
      </c>
      <c r="I278" s="118"/>
      <c r="J278" s="117">
        <f>J259</f>
        <v>5717627</v>
      </c>
    </row>
    <row r="279" spans="1:10" ht="10.5" customHeight="1" thickTop="1">
      <c r="A279" s="45"/>
      <c r="C279" s="30"/>
      <c r="D279" s="30"/>
      <c r="E279" s="30"/>
      <c r="F279" s="30"/>
      <c r="G279" s="30"/>
      <c r="H279" s="30"/>
      <c r="I279" s="30"/>
      <c r="J279" s="30"/>
    </row>
    <row r="280" spans="1:10" ht="22.5" customHeight="1">
      <c r="A280" s="36" t="s">
        <v>251</v>
      </c>
      <c r="C280" s="30"/>
      <c r="D280" s="30"/>
      <c r="E280" s="30"/>
      <c r="F280" s="30"/>
      <c r="G280" s="30"/>
      <c r="H280" s="30"/>
      <c r="I280" s="30"/>
      <c r="J280" s="30"/>
    </row>
    <row r="281" spans="1:10" ht="22.5" customHeight="1">
      <c r="A281" s="98" t="s">
        <v>299</v>
      </c>
      <c r="C281" s="30"/>
      <c r="D281" s="153">
        <f>'SH 14'!AC43</f>
        <v>6322800</v>
      </c>
      <c r="E281" s="30"/>
      <c r="F281" s="153">
        <v>18628581</v>
      </c>
      <c r="G281" s="30"/>
      <c r="H281" s="153">
        <f>H278</f>
        <v>3034666</v>
      </c>
      <c r="I281" s="30"/>
      <c r="J281" s="153">
        <f>+J278</f>
        <v>5717627</v>
      </c>
    </row>
    <row r="282" spans="1:10" ht="22.5" customHeight="1">
      <c r="A282" s="16" t="s">
        <v>300</v>
      </c>
      <c r="C282" s="30"/>
      <c r="D282" s="153"/>
      <c r="E282" s="30"/>
      <c r="F282" s="153"/>
      <c r="G282" s="30"/>
      <c r="H282" s="153"/>
      <c r="I282" s="30"/>
      <c r="J282" s="153"/>
    </row>
    <row r="283" spans="1:10" ht="22.5" customHeight="1">
      <c r="A283" s="16" t="s">
        <v>301</v>
      </c>
      <c r="C283" s="30"/>
      <c r="D283" s="49">
        <f>D284-D281</f>
        <v>1991382</v>
      </c>
      <c r="E283" s="30"/>
      <c r="F283" s="49">
        <v>1717266</v>
      </c>
      <c r="G283" s="30"/>
      <c r="H283" s="129" t="s">
        <v>20</v>
      </c>
      <c r="I283" s="101"/>
      <c r="J283" s="129" t="s">
        <v>20</v>
      </c>
    </row>
    <row r="284" spans="1:10" ht="22.5" customHeight="1" thickBot="1">
      <c r="A284" s="36" t="s">
        <v>250</v>
      </c>
      <c r="C284" s="30"/>
      <c r="D284" s="128">
        <f>D278</f>
        <v>8314182</v>
      </c>
      <c r="E284" s="21"/>
      <c r="F284" s="128">
        <f>SUM(F281:F283)</f>
        <v>20345847</v>
      </c>
      <c r="G284" s="21"/>
      <c r="H284" s="128">
        <f>SUM(H281:H283)</f>
        <v>3034666</v>
      </c>
      <c r="I284" s="21"/>
      <c r="J284" s="128">
        <f>SUM(J281:J283)</f>
        <v>5717627</v>
      </c>
    </row>
    <row r="285" spans="1:10" ht="22.5" customHeight="1" thickTop="1">
      <c r="A285" s="45"/>
      <c r="C285" s="30"/>
      <c r="D285" s="30"/>
      <c r="E285" s="30"/>
      <c r="F285" s="30"/>
      <c r="G285" s="30"/>
      <c r="H285" s="30"/>
      <c r="I285" s="30"/>
      <c r="J285" s="30"/>
    </row>
    <row r="286" spans="1:10" ht="22.5" customHeight="1">
      <c r="A286" s="45"/>
      <c r="C286" s="30"/>
      <c r="D286" s="153"/>
      <c r="E286" s="30"/>
      <c r="F286" s="30"/>
      <c r="G286" s="30"/>
      <c r="H286" s="30"/>
      <c r="I286" s="30"/>
      <c r="J286" s="30"/>
    </row>
    <row r="287" spans="1:10" ht="22.5" customHeight="1">
      <c r="A287" s="36"/>
      <c r="B287" s="22"/>
      <c r="C287" s="21"/>
      <c r="D287" s="146"/>
      <c r="E287" s="118"/>
      <c r="F287" s="146"/>
      <c r="G287" s="118"/>
      <c r="H287" s="146"/>
      <c r="I287" s="118"/>
      <c r="J287" s="146"/>
    </row>
  </sheetData>
  <sheetProtection/>
  <mergeCells count="56">
    <mergeCell ref="D255:F255"/>
    <mergeCell ref="D256:F256"/>
    <mergeCell ref="H255:J255"/>
    <mergeCell ref="D236:F236"/>
    <mergeCell ref="H236:J236"/>
    <mergeCell ref="D237:F237"/>
    <mergeCell ref="H237:J237"/>
    <mergeCell ref="D254:F254"/>
    <mergeCell ref="H254:J254"/>
    <mergeCell ref="D238:F238"/>
    <mergeCell ref="D169:F169"/>
    <mergeCell ref="A215:B215"/>
    <mergeCell ref="A225:B225"/>
    <mergeCell ref="D200:F200"/>
    <mergeCell ref="H200:J200"/>
    <mergeCell ref="D201:F201"/>
    <mergeCell ref="H201:J201"/>
    <mergeCell ref="D202:F202"/>
    <mergeCell ref="H202:J202"/>
    <mergeCell ref="H155:J155"/>
    <mergeCell ref="A164:B164"/>
    <mergeCell ref="H165:J165"/>
    <mergeCell ref="H166:J166"/>
    <mergeCell ref="H196:J196"/>
    <mergeCell ref="H197:J197"/>
    <mergeCell ref="D170:F170"/>
    <mergeCell ref="H170:J170"/>
    <mergeCell ref="D171:F171"/>
    <mergeCell ref="H171:J171"/>
    <mergeCell ref="D4:F4"/>
    <mergeCell ref="D89:F89"/>
    <mergeCell ref="H89:J89"/>
    <mergeCell ref="H4:J4"/>
    <mergeCell ref="D27:F27"/>
    <mergeCell ref="H27:J27"/>
    <mergeCell ref="H56:J56"/>
    <mergeCell ref="H256:J256"/>
    <mergeCell ref="A143:B143"/>
    <mergeCell ref="D119:F119"/>
    <mergeCell ref="H249:J249"/>
    <mergeCell ref="H250:J250"/>
    <mergeCell ref="D120:F120"/>
    <mergeCell ref="H120:J120"/>
    <mergeCell ref="D153:F153"/>
    <mergeCell ref="H153:J153"/>
    <mergeCell ref="D121:F121"/>
    <mergeCell ref="H238:J238"/>
    <mergeCell ref="D154:F154"/>
    <mergeCell ref="H154:J154"/>
    <mergeCell ref="D155:F155"/>
    <mergeCell ref="H119:J119"/>
    <mergeCell ref="D56:F56"/>
    <mergeCell ref="H116:J116"/>
    <mergeCell ref="H117:J117"/>
    <mergeCell ref="H121:J121"/>
    <mergeCell ref="H169:J169"/>
  </mergeCells>
  <printOptions/>
  <pageMargins left="0.7" right="0.5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9" manualBreakCount="9">
    <brk id="23" max="255" man="1"/>
    <brk id="52" max="255" man="1"/>
    <brk id="85" max="255" man="1"/>
    <brk id="115" max="255" man="1"/>
    <brk id="148" max="255" man="1"/>
    <brk id="164" max="255" man="1"/>
    <brk id="195" max="255" man="1"/>
    <brk id="230" max="255" man="1"/>
    <brk id="248" max="255" man="1"/>
  </rowBreaks>
  <ignoredErrors>
    <ignoredError sqref="F6:J6 F58:J58 F29:J29 F91:J91 F122:J122 J257 J239 J203 J172 J156" numberStoredAsText="1"/>
    <ignoredError sqref="I110:J110" formulaRange="1"/>
    <ignoredError sqref="B20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zoomScaleSheetLayoutView="90" zoomScalePageLayoutView="0" workbookViewId="0" topLeftCell="A1">
      <selection activeCell="J15" sqref="J15"/>
    </sheetView>
  </sheetViews>
  <sheetFormatPr defaultColWidth="9.00390625" defaultRowHeight="21" customHeight="1"/>
  <cols>
    <col min="1" max="1" width="39.421875" style="41" customWidth="1"/>
    <col min="2" max="2" width="2.140625" style="41" customWidth="1"/>
    <col min="3" max="3" width="14.421875" style="41" customWidth="1"/>
    <col min="4" max="4" width="0.71875" style="41" customWidth="1"/>
    <col min="5" max="5" width="14.421875" style="41" customWidth="1"/>
    <col min="6" max="6" width="0.71875" style="41" customWidth="1"/>
    <col min="7" max="7" width="14.421875" style="41" customWidth="1"/>
    <col min="8" max="8" width="0.85546875" style="41" customWidth="1"/>
    <col min="9" max="9" width="14.421875" style="41" customWidth="1"/>
    <col min="10" max="10" width="0.85546875" style="41" customWidth="1"/>
    <col min="11" max="11" width="14.421875" style="41" customWidth="1"/>
    <col min="12" max="12" width="0.85546875" style="41" customWidth="1"/>
    <col min="13" max="13" width="14.421875" style="41" customWidth="1"/>
    <col min="14" max="14" width="0.85546875" style="41" customWidth="1"/>
    <col min="15" max="15" width="14.421875" style="41" customWidth="1"/>
    <col min="16" max="16" width="0.85546875" style="41" customWidth="1"/>
    <col min="17" max="17" width="14.421875" style="41" customWidth="1"/>
    <col min="18" max="18" width="0.71875" style="41" customWidth="1"/>
    <col min="19" max="19" width="14.421875" style="41" customWidth="1"/>
    <col min="20" max="20" width="0.71875" style="41" customWidth="1"/>
    <col min="21" max="21" width="14.421875" style="41" customWidth="1"/>
    <col min="22" max="22" width="0.71875" style="41" customWidth="1"/>
    <col min="23" max="23" width="14.421875" style="41" customWidth="1"/>
    <col min="24" max="24" width="0.5625" style="41" customWidth="1"/>
    <col min="25" max="25" width="14.421875" style="41" customWidth="1"/>
    <col min="26" max="26" width="0.71875" style="41" customWidth="1"/>
    <col min="27" max="27" width="14.421875" style="41" customWidth="1"/>
    <col min="28" max="28" width="0.5625" style="41" customWidth="1"/>
    <col min="29" max="29" width="14.421875" style="41" customWidth="1"/>
    <col min="30" max="30" width="0.5625" style="41" customWidth="1"/>
    <col min="31" max="31" width="14.421875" style="41" customWidth="1"/>
    <col min="32" max="32" width="9.00390625" style="41" customWidth="1"/>
    <col min="33" max="33" width="9.28125" style="41" bestFit="1" customWidth="1"/>
    <col min="34" max="16384" width="9.00390625" style="41" customWidth="1"/>
  </cols>
  <sheetData>
    <row r="1" spans="1:30" ht="24.75" customHeight="1">
      <c r="A1" s="85" t="s">
        <v>0</v>
      </c>
      <c r="B1" s="85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9"/>
      <c r="R1" s="40"/>
      <c r="S1" s="39"/>
      <c r="T1" s="40"/>
      <c r="U1" s="39"/>
      <c r="V1" s="40"/>
      <c r="W1" s="39"/>
      <c r="X1" s="39"/>
      <c r="Y1" s="39"/>
      <c r="Z1" s="39"/>
      <c r="AA1" s="40"/>
      <c r="AB1" s="40"/>
      <c r="AC1" s="39"/>
      <c r="AD1" s="40"/>
    </row>
    <row r="2" spans="1:30" ht="24.75" customHeight="1">
      <c r="A2" s="85" t="s">
        <v>231</v>
      </c>
      <c r="B2" s="85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9"/>
      <c r="R2" s="40"/>
      <c r="S2" s="39"/>
      <c r="T2" s="40"/>
      <c r="U2" s="39"/>
      <c r="V2" s="40"/>
      <c r="W2" s="39"/>
      <c r="X2" s="39"/>
      <c r="Y2" s="39"/>
      <c r="Z2" s="39"/>
      <c r="AA2" s="40"/>
      <c r="AB2" s="40"/>
      <c r="AC2" s="39"/>
      <c r="AD2" s="40"/>
    </row>
    <row r="3" spans="1:31" ht="23.25" customHeight="1">
      <c r="A3" s="85"/>
      <c r="B3" s="8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107" t="s">
        <v>132</v>
      </c>
    </row>
    <row r="4" spans="1:31" ht="23.25" customHeight="1">
      <c r="A4" s="85"/>
      <c r="B4" s="85"/>
      <c r="C4" s="271" t="s">
        <v>2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</row>
    <row r="5" spans="1:31" ht="21.75" customHeight="1">
      <c r="A5" s="86"/>
      <c r="B5" s="8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272" t="s">
        <v>138</v>
      </c>
      <c r="R5" s="272"/>
      <c r="S5" s="272"/>
      <c r="T5" s="272"/>
      <c r="U5" s="272"/>
      <c r="V5" s="272"/>
      <c r="W5" s="272"/>
      <c r="X5" s="272"/>
      <c r="Y5" s="272"/>
      <c r="Z5" s="109"/>
      <c r="AA5" s="109"/>
      <c r="AB5" s="109"/>
      <c r="AC5" s="109"/>
      <c r="AD5" s="109"/>
      <c r="AE5" s="109"/>
    </row>
    <row r="6" spans="1:31" ht="21.75" customHeight="1">
      <c r="A6" s="86"/>
      <c r="B6" s="86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38"/>
      <c r="R6" s="138"/>
      <c r="S6" s="138"/>
      <c r="T6" s="138"/>
      <c r="U6" s="138"/>
      <c r="V6" s="138"/>
      <c r="W6" s="138"/>
      <c r="X6" s="138"/>
      <c r="Y6" s="138"/>
      <c r="Z6" s="109"/>
      <c r="AA6" s="109"/>
      <c r="AB6" s="109"/>
      <c r="AC6" s="109"/>
      <c r="AD6" s="109"/>
      <c r="AE6" s="109"/>
    </row>
    <row r="7" spans="1:31" ht="21.75" customHeight="1">
      <c r="A7" s="87"/>
      <c r="B7" s="87"/>
      <c r="C7" s="97"/>
      <c r="D7" s="30"/>
      <c r="E7" s="30"/>
      <c r="F7" s="30"/>
      <c r="G7" s="56"/>
      <c r="H7" s="56"/>
      <c r="I7" s="56"/>
      <c r="J7" s="56"/>
      <c r="K7" s="56"/>
      <c r="L7" s="56"/>
      <c r="M7" s="56"/>
      <c r="N7" s="56"/>
      <c r="O7" s="56"/>
      <c r="P7" s="56"/>
      <c r="Q7" s="44"/>
      <c r="R7" s="56"/>
      <c r="S7" s="56"/>
      <c r="T7" s="44"/>
      <c r="U7" s="44" t="s">
        <v>104</v>
      </c>
      <c r="V7" s="56"/>
      <c r="W7" s="56"/>
      <c r="X7" s="56"/>
      <c r="Y7" s="97" t="s">
        <v>139</v>
      </c>
      <c r="Z7" s="152"/>
      <c r="AA7" s="42"/>
      <c r="AB7" s="56"/>
      <c r="AC7" s="56" t="s">
        <v>44</v>
      </c>
      <c r="AD7" s="44"/>
      <c r="AE7" s="153"/>
    </row>
    <row r="8" spans="1:31" ht="21.75" customHeight="1">
      <c r="A8" s="87"/>
      <c r="B8" s="87"/>
      <c r="C8" s="97" t="s">
        <v>31</v>
      </c>
      <c r="D8" s="30"/>
      <c r="E8" s="30"/>
      <c r="F8" s="30"/>
      <c r="G8" s="56"/>
      <c r="H8" s="56"/>
      <c r="I8" s="56"/>
      <c r="J8" s="56"/>
      <c r="K8" s="56"/>
      <c r="L8" s="56"/>
      <c r="M8" s="56"/>
      <c r="N8" s="56"/>
      <c r="O8" s="154" t="s">
        <v>22</v>
      </c>
      <c r="P8" s="56"/>
      <c r="Q8" s="44" t="s">
        <v>90</v>
      </c>
      <c r="R8" s="56"/>
      <c r="S8" s="56" t="s">
        <v>21</v>
      </c>
      <c r="T8" s="44"/>
      <c r="U8" s="44" t="s">
        <v>122</v>
      </c>
      <c r="V8" s="56"/>
      <c r="W8" s="56" t="s">
        <v>90</v>
      </c>
      <c r="X8" s="56"/>
      <c r="Y8" s="97" t="s">
        <v>140</v>
      </c>
      <c r="Z8" s="152"/>
      <c r="AA8" s="42" t="s">
        <v>68</v>
      </c>
      <c r="AB8" s="56"/>
      <c r="AC8" s="56" t="s">
        <v>142</v>
      </c>
      <c r="AD8" s="44"/>
      <c r="AE8" s="153"/>
    </row>
    <row r="9" spans="1:31" ht="21.75" customHeight="1">
      <c r="A9" s="87"/>
      <c r="B9" s="87"/>
      <c r="C9" s="6" t="s">
        <v>32</v>
      </c>
      <c r="D9" s="56"/>
      <c r="E9" s="56" t="s">
        <v>120</v>
      </c>
      <c r="F9" s="56"/>
      <c r="G9" s="56" t="s">
        <v>28</v>
      </c>
      <c r="H9" s="56"/>
      <c r="I9" s="56"/>
      <c r="J9" s="56"/>
      <c r="K9" s="56" t="s">
        <v>98</v>
      </c>
      <c r="L9" s="56"/>
      <c r="M9" s="56" t="s">
        <v>52</v>
      </c>
      <c r="N9" s="56"/>
      <c r="O9" s="56" t="s">
        <v>55</v>
      </c>
      <c r="P9" s="56"/>
      <c r="Q9" s="44" t="s">
        <v>67</v>
      </c>
      <c r="R9" s="56"/>
      <c r="S9" s="56" t="s">
        <v>29</v>
      </c>
      <c r="T9" s="44"/>
      <c r="U9" s="44" t="s">
        <v>121</v>
      </c>
      <c r="V9" s="56"/>
      <c r="W9" s="56" t="s">
        <v>56</v>
      </c>
      <c r="X9" s="56"/>
      <c r="Y9" s="56" t="s">
        <v>141</v>
      </c>
      <c r="Z9" s="56"/>
      <c r="AA9" s="44" t="s">
        <v>45</v>
      </c>
      <c r="AB9" s="56"/>
      <c r="AC9" s="56" t="s">
        <v>143</v>
      </c>
      <c r="AD9" s="44"/>
      <c r="AE9" s="56" t="s">
        <v>68</v>
      </c>
    </row>
    <row r="10" spans="1:31" ht="21.75" customHeight="1">
      <c r="A10" s="88"/>
      <c r="B10" s="10"/>
      <c r="C10" s="91" t="s">
        <v>34</v>
      </c>
      <c r="D10" s="56"/>
      <c r="E10" s="93" t="s">
        <v>119</v>
      </c>
      <c r="F10" s="56"/>
      <c r="G10" s="93" t="s">
        <v>89</v>
      </c>
      <c r="H10" s="56"/>
      <c r="I10" s="136" t="s">
        <v>186</v>
      </c>
      <c r="J10" s="56"/>
      <c r="K10" s="93" t="s">
        <v>53</v>
      </c>
      <c r="L10" s="56"/>
      <c r="M10" s="155" t="s">
        <v>91</v>
      </c>
      <c r="N10" s="56"/>
      <c r="O10" s="93" t="s">
        <v>54</v>
      </c>
      <c r="P10" s="56"/>
      <c r="Q10" s="92" t="s">
        <v>1</v>
      </c>
      <c r="R10" s="56"/>
      <c r="S10" s="93" t="s">
        <v>30</v>
      </c>
      <c r="T10" s="44"/>
      <c r="U10" s="136" t="s">
        <v>152</v>
      </c>
      <c r="V10" s="56"/>
      <c r="W10" s="93" t="s">
        <v>33</v>
      </c>
      <c r="X10" s="56"/>
      <c r="Y10" s="93" t="s">
        <v>19</v>
      </c>
      <c r="Z10" s="56"/>
      <c r="AA10" s="92" t="s">
        <v>84</v>
      </c>
      <c r="AB10" s="56"/>
      <c r="AC10" s="93" t="s">
        <v>144</v>
      </c>
      <c r="AD10" s="44"/>
      <c r="AE10" s="93" t="s">
        <v>45</v>
      </c>
    </row>
    <row r="11" spans="1:31" ht="3.75" customHeight="1">
      <c r="A11" s="88"/>
      <c r="B11" s="88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</row>
    <row r="12" spans="1:2" ht="21.75" customHeight="1">
      <c r="A12" s="89" t="s">
        <v>286</v>
      </c>
      <c r="B12" s="89"/>
    </row>
    <row r="13" spans="1:2" ht="21.75" customHeight="1" hidden="1">
      <c r="A13" s="89" t="s">
        <v>172</v>
      </c>
      <c r="B13" s="89"/>
    </row>
    <row r="14" spans="1:31" s="130" customFormat="1" ht="21.75" customHeight="1" hidden="1">
      <c r="A14" s="57" t="s">
        <v>209</v>
      </c>
      <c r="B14" s="89"/>
      <c r="C14" s="43">
        <v>7519938</v>
      </c>
      <c r="D14" s="43"/>
      <c r="E14" s="43">
        <v>-2855124</v>
      </c>
      <c r="F14" s="43"/>
      <c r="G14" s="43">
        <v>16436492</v>
      </c>
      <c r="H14" s="43"/>
      <c r="I14" s="164" t="s">
        <v>20</v>
      </c>
      <c r="J14" s="43"/>
      <c r="K14" s="43">
        <v>820666</v>
      </c>
      <c r="L14" s="43"/>
      <c r="M14" s="43">
        <v>1628825</v>
      </c>
      <c r="N14" s="43"/>
      <c r="O14" s="43">
        <f>40542001</f>
        <v>40542001</v>
      </c>
      <c r="P14" s="43"/>
      <c r="Q14" s="43">
        <v>2414216</v>
      </c>
      <c r="R14" s="43"/>
      <c r="S14" s="43">
        <v>284809</v>
      </c>
      <c r="T14" s="43"/>
      <c r="U14" s="43">
        <v>-113764</v>
      </c>
      <c r="V14" s="43"/>
      <c r="W14" s="43">
        <v>-3081194</v>
      </c>
      <c r="X14" s="43"/>
      <c r="Y14" s="43">
        <f>SUM(Q14:W14)</f>
        <v>-495933</v>
      </c>
      <c r="Z14" s="43"/>
      <c r="AA14" s="189">
        <f>SUM(C14:O14)+Y14</f>
        <v>63596865</v>
      </c>
      <c r="AB14" s="43"/>
      <c r="AC14" s="43">
        <v>2921703</v>
      </c>
      <c r="AE14" s="43">
        <f>SUM(AA14:AC14)</f>
        <v>66518568</v>
      </c>
    </row>
    <row r="15" spans="1:31" s="151" customFormat="1" ht="21.75" customHeight="1" hidden="1">
      <c r="A15" s="156" t="s">
        <v>176</v>
      </c>
      <c r="B15" s="194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E15" s="149"/>
    </row>
    <row r="16" spans="1:31" s="151" customFormat="1" ht="21.75" customHeight="1" hidden="1">
      <c r="A16" s="156" t="s">
        <v>177</v>
      </c>
      <c r="B16" s="177" t="s">
        <v>197</v>
      </c>
      <c r="C16" s="185" t="s">
        <v>20</v>
      </c>
      <c r="D16" s="149"/>
      <c r="E16" s="185" t="s">
        <v>20</v>
      </c>
      <c r="F16" s="149"/>
      <c r="G16" s="185" t="s">
        <v>20</v>
      </c>
      <c r="H16" s="149"/>
      <c r="I16" s="185" t="s">
        <v>20</v>
      </c>
      <c r="J16" s="149"/>
      <c r="K16" s="185" t="s">
        <v>20</v>
      </c>
      <c r="L16" s="149"/>
      <c r="M16" s="185" t="s">
        <v>20</v>
      </c>
      <c r="N16" s="149"/>
      <c r="O16" s="149">
        <v>646338</v>
      </c>
      <c r="P16" s="149"/>
      <c r="Q16" s="185" t="s">
        <v>20</v>
      </c>
      <c r="R16" s="149"/>
      <c r="S16" s="185" t="s">
        <v>20</v>
      </c>
      <c r="T16" s="149"/>
      <c r="U16" s="185" t="s">
        <v>20</v>
      </c>
      <c r="V16" s="149"/>
      <c r="W16" s="184">
        <v>-88315</v>
      </c>
      <c r="X16" s="149"/>
      <c r="Y16" s="184">
        <f>SUM(Q16:X16)</f>
        <v>-88315</v>
      </c>
      <c r="Z16" s="149"/>
      <c r="AA16" s="192">
        <f>SUM(C16:O16)+Y16</f>
        <v>558023</v>
      </c>
      <c r="AB16" s="149"/>
      <c r="AC16" s="185" t="s">
        <v>20</v>
      </c>
      <c r="AE16" s="149">
        <f>SUM(AA16:AC16)</f>
        <v>558023</v>
      </c>
    </row>
    <row r="17" spans="1:31" s="130" customFormat="1" ht="21.75" customHeight="1">
      <c r="A17" s="89" t="s">
        <v>172</v>
      </c>
      <c r="B17" s="89"/>
      <c r="C17" s="43">
        <f>SUM(C14:C16)</f>
        <v>7519938</v>
      </c>
      <c r="D17" s="43"/>
      <c r="E17" s="43">
        <f>SUM(E14:E16)</f>
        <v>-2855124</v>
      </c>
      <c r="F17" s="43"/>
      <c r="G17" s="43">
        <f>SUM(G14:G16)</f>
        <v>16436492</v>
      </c>
      <c r="H17" s="43"/>
      <c r="I17" s="159" t="s">
        <v>20</v>
      </c>
      <c r="J17" s="43"/>
      <c r="K17" s="43">
        <f>SUM(K14:K16)</f>
        <v>820666</v>
      </c>
      <c r="L17" s="43"/>
      <c r="M17" s="43">
        <f>SUM(M14:M16)</f>
        <v>1628825</v>
      </c>
      <c r="N17" s="43"/>
      <c r="O17" s="43">
        <f>SUM(O14:O16)</f>
        <v>41188339</v>
      </c>
      <c r="P17" s="43"/>
      <c r="Q17" s="43">
        <f>SUM(Q14:Q16)</f>
        <v>2414216</v>
      </c>
      <c r="R17" s="43"/>
      <c r="S17" s="43">
        <f>SUM(S14:S16)</f>
        <v>284809</v>
      </c>
      <c r="T17" s="43"/>
      <c r="U17" s="43">
        <f>SUM(U14:U16)</f>
        <v>-113764</v>
      </c>
      <c r="V17" s="43"/>
      <c r="W17" s="43">
        <f>SUM(W14:W16)</f>
        <v>-3169509</v>
      </c>
      <c r="X17" s="43"/>
      <c r="Y17" s="43">
        <f>SUM(Y14:Y16)</f>
        <v>-584248</v>
      </c>
      <c r="Z17" s="43"/>
      <c r="AA17" s="43">
        <f>SUM(AA14:AA16)</f>
        <v>64154888</v>
      </c>
      <c r="AB17" s="43"/>
      <c r="AC17" s="43">
        <f>SUM(AC14:AC16)</f>
        <v>2921703</v>
      </c>
      <c r="AE17" s="43">
        <f>SUM(AE14:AE16)</f>
        <v>67076591</v>
      </c>
    </row>
    <row r="18" spans="1:31" s="130" customFormat="1" ht="21.75" customHeight="1">
      <c r="A18" s="130" t="s">
        <v>162</v>
      </c>
      <c r="B18" s="8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84"/>
      <c r="AB18" s="43"/>
      <c r="AC18" s="43"/>
      <c r="AD18" s="43"/>
      <c r="AE18" s="43"/>
    </row>
    <row r="19" spans="1:31" s="130" customFormat="1" ht="21.75" customHeight="1">
      <c r="A19" s="130" t="s">
        <v>154</v>
      </c>
      <c r="B19" s="89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84"/>
      <c r="AB19" s="43"/>
      <c r="AC19" s="43"/>
      <c r="AD19" s="43"/>
      <c r="AE19" s="43"/>
    </row>
    <row r="20" spans="1:31" s="130" customFormat="1" ht="21.75" customHeight="1">
      <c r="A20" s="148" t="s">
        <v>182</v>
      </c>
      <c r="B20" s="8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84"/>
      <c r="AB20" s="43"/>
      <c r="AC20" s="43"/>
      <c r="AD20" s="43"/>
      <c r="AE20" s="43"/>
    </row>
    <row r="21" spans="1:31" s="130" customFormat="1" ht="21.75" customHeight="1">
      <c r="A21" s="148" t="s">
        <v>183</v>
      </c>
      <c r="B21" s="8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84"/>
      <c r="AB21" s="43"/>
      <c r="AC21" s="43"/>
      <c r="AD21" s="43"/>
      <c r="AE21" s="43"/>
    </row>
    <row r="22" spans="1:31" s="101" customFormat="1" ht="22.5" customHeight="1">
      <c r="A22" s="175" t="s">
        <v>187</v>
      </c>
      <c r="B22" s="177"/>
      <c r="C22" s="161">
        <v>694004</v>
      </c>
      <c r="D22" s="158"/>
      <c r="E22" s="157" t="s">
        <v>20</v>
      </c>
      <c r="F22" s="157"/>
      <c r="G22" s="161">
        <v>20126119</v>
      </c>
      <c r="H22" s="157"/>
      <c r="I22" s="161">
        <v>3470021</v>
      </c>
      <c r="J22" s="158"/>
      <c r="K22" s="157" t="s">
        <v>20</v>
      </c>
      <c r="L22" s="157"/>
      <c r="M22" s="157" t="s">
        <v>20</v>
      </c>
      <c r="N22" s="158"/>
      <c r="O22" s="157" t="s">
        <v>20</v>
      </c>
      <c r="P22" s="158"/>
      <c r="Q22" s="157" t="s">
        <v>20</v>
      </c>
      <c r="R22" s="158"/>
      <c r="S22" s="157" t="s">
        <v>20</v>
      </c>
      <c r="T22" s="185"/>
      <c r="U22" s="157" t="s">
        <v>20</v>
      </c>
      <c r="V22" s="185"/>
      <c r="W22" s="157" t="s">
        <v>20</v>
      </c>
      <c r="X22" s="158"/>
      <c r="Y22" s="187" t="s">
        <v>20</v>
      </c>
      <c r="Z22" s="157"/>
      <c r="AA22" s="187">
        <v>24290144</v>
      </c>
      <c r="AB22" s="60"/>
      <c r="AC22" s="161" t="s">
        <v>20</v>
      </c>
      <c r="AE22" s="187">
        <f>SUM(AA22:AD22)</f>
        <v>24290144</v>
      </c>
    </row>
    <row r="23" spans="1:31" s="101" customFormat="1" ht="22.5" customHeight="1">
      <c r="A23" s="176" t="s">
        <v>184</v>
      </c>
      <c r="B23" s="177"/>
      <c r="C23" s="161">
        <v>-471000</v>
      </c>
      <c r="D23" s="158"/>
      <c r="E23" s="161">
        <v>1628825</v>
      </c>
      <c r="F23" s="157"/>
      <c r="G23" s="161">
        <v>-1032129</v>
      </c>
      <c r="H23" s="157"/>
      <c r="I23" s="157" t="s">
        <v>20</v>
      </c>
      <c r="J23" s="158"/>
      <c r="K23" s="157" t="s">
        <v>20</v>
      </c>
      <c r="L23" s="157"/>
      <c r="M23" s="161">
        <v>-1628825</v>
      </c>
      <c r="N23" s="158"/>
      <c r="O23" s="161">
        <v>1503129</v>
      </c>
      <c r="P23" s="158"/>
      <c r="Q23" s="157" t="s">
        <v>20</v>
      </c>
      <c r="R23" s="158"/>
      <c r="S23" s="157" t="s">
        <v>20</v>
      </c>
      <c r="T23" s="185"/>
      <c r="U23" s="157" t="s">
        <v>20</v>
      </c>
      <c r="V23" s="185"/>
      <c r="W23" s="157" t="s">
        <v>20</v>
      </c>
      <c r="X23" s="158"/>
      <c r="Y23" s="187" t="s">
        <v>20</v>
      </c>
      <c r="Z23" s="157"/>
      <c r="AA23" s="187" t="s">
        <v>20</v>
      </c>
      <c r="AB23" s="60"/>
      <c r="AC23" s="187" t="s">
        <v>20</v>
      </c>
      <c r="AE23" s="187">
        <f>SUM(AA23:AD23)</f>
        <v>0</v>
      </c>
    </row>
    <row r="24" spans="1:31" s="101" customFormat="1" ht="22.5" customHeight="1">
      <c r="A24" s="176" t="s">
        <v>196</v>
      </c>
      <c r="B24" s="177"/>
      <c r="C24" s="157" t="s">
        <v>20</v>
      </c>
      <c r="D24" s="158"/>
      <c r="E24" s="161">
        <v>91153</v>
      </c>
      <c r="F24" s="157"/>
      <c r="G24" s="161">
        <v>932401</v>
      </c>
      <c r="H24" s="157"/>
      <c r="I24" s="157" t="s">
        <v>20</v>
      </c>
      <c r="J24" s="158"/>
      <c r="K24" s="157" t="s">
        <v>20</v>
      </c>
      <c r="L24" s="157"/>
      <c r="M24" s="157" t="s">
        <v>20</v>
      </c>
      <c r="N24" s="158"/>
      <c r="O24" s="157" t="s">
        <v>20</v>
      </c>
      <c r="P24" s="158"/>
      <c r="Q24" s="157" t="s">
        <v>20</v>
      </c>
      <c r="R24" s="158"/>
      <c r="S24" s="157" t="s">
        <v>20</v>
      </c>
      <c r="T24" s="185"/>
      <c r="U24" s="157" t="s">
        <v>20</v>
      </c>
      <c r="V24" s="185"/>
      <c r="W24" s="157" t="s">
        <v>20</v>
      </c>
      <c r="X24" s="158"/>
      <c r="Y24" s="187" t="s">
        <v>20</v>
      </c>
      <c r="Z24" s="157"/>
      <c r="AA24" s="187">
        <v>1023554</v>
      </c>
      <c r="AB24" s="60"/>
      <c r="AC24" s="161" t="s">
        <v>20</v>
      </c>
      <c r="AE24" s="187">
        <f>SUM(AA24:AD24)</f>
        <v>1023554</v>
      </c>
    </row>
    <row r="25" spans="1:31" s="101" customFormat="1" ht="22.5" customHeight="1">
      <c r="A25" s="7" t="s">
        <v>271</v>
      </c>
      <c r="B25" s="59"/>
      <c r="C25" s="157" t="s">
        <v>20</v>
      </c>
      <c r="D25" s="158"/>
      <c r="E25" s="157" t="s">
        <v>20</v>
      </c>
      <c r="F25" s="157"/>
      <c r="G25" s="157" t="s">
        <v>20</v>
      </c>
      <c r="H25" s="157"/>
      <c r="I25" s="185" t="s">
        <v>20</v>
      </c>
      <c r="J25" s="158"/>
      <c r="K25" s="157" t="s">
        <v>20</v>
      </c>
      <c r="L25" s="157"/>
      <c r="M25" s="157" t="s">
        <v>20</v>
      </c>
      <c r="N25" s="158"/>
      <c r="O25" s="187">
        <v>-8865745</v>
      </c>
      <c r="P25" s="158"/>
      <c r="Q25" s="157" t="s">
        <v>20</v>
      </c>
      <c r="R25" s="158"/>
      <c r="S25" s="157" t="s">
        <v>20</v>
      </c>
      <c r="T25" s="185"/>
      <c r="U25" s="157" t="s">
        <v>20</v>
      </c>
      <c r="V25" s="185"/>
      <c r="W25" s="157" t="s">
        <v>20</v>
      </c>
      <c r="X25" s="158"/>
      <c r="Y25" s="188" t="s">
        <v>20</v>
      </c>
      <c r="Z25" s="157"/>
      <c r="AA25" s="161">
        <v>-8865745</v>
      </c>
      <c r="AB25" s="60"/>
      <c r="AC25" s="77">
        <v>-1024912</v>
      </c>
      <c r="AE25" s="187">
        <f>SUM(AA25:AD25)</f>
        <v>-9890657</v>
      </c>
    </row>
    <row r="26" spans="1:31" s="21" customFormat="1" ht="22.5" customHeight="1">
      <c r="A26" s="148" t="s">
        <v>194</v>
      </c>
      <c r="B26" s="83"/>
      <c r="C26" s="196"/>
      <c r="D26" s="165"/>
      <c r="E26" s="196"/>
      <c r="F26" s="160"/>
      <c r="G26" s="196"/>
      <c r="H26" s="160"/>
      <c r="I26" s="196"/>
      <c r="J26" s="165"/>
      <c r="K26" s="196"/>
      <c r="L26" s="160"/>
      <c r="M26" s="196"/>
      <c r="N26" s="165"/>
      <c r="O26" s="196"/>
      <c r="P26" s="165"/>
      <c r="Q26" s="196"/>
      <c r="R26" s="165"/>
      <c r="S26" s="196"/>
      <c r="T26" s="159"/>
      <c r="U26" s="196"/>
      <c r="V26" s="159"/>
      <c r="W26" s="196"/>
      <c r="X26" s="165"/>
      <c r="Y26" s="196"/>
      <c r="Z26" s="160"/>
      <c r="AA26" s="196"/>
      <c r="AB26" s="131"/>
      <c r="AC26" s="173"/>
      <c r="AD26" s="131"/>
      <c r="AE26" s="197"/>
    </row>
    <row r="27" spans="1:31" s="21" customFormat="1" ht="22.5" customHeight="1">
      <c r="A27" s="148" t="s">
        <v>183</v>
      </c>
      <c r="B27" s="83"/>
      <c r="C27" s="163">
        <f>SUM(C22:C26)</f>
        <v>223004</v>
      </c>
      <c r="D27" s="165"/>
      <c r="E27" s="163">
        <f>SUM(E22:E26)</f>
        <v>1719978</v>
      </c>
      <c r="F27" s="160"/>
      <c r="G27" s="163">
        <f>SUM(G22:G26)</f>
        <v>20026391</v>
      </c>
      <c r="H27" s="160"/>
      <c r="I27" s="163">
        <f>SUM(I22:I26)</f>
        <v>3470021</v>
      </c>
      <c r="J27" s="165"/>
      <c r="K27" s="190">
        <f>SUM(K22:K26)</f>
        <v>0</v>
      </c>
      <c r="L27" s="160"/>
      <c r="M27" s="163">
        <f>SUM(M22:M26)</f>
        <v>-1628825</v>
      </c>
      <c r="N27" s="165"/>
      <c r="O27" s="163">
        <f>SUM(O22:O26)</f>
        <v>-7362616</v>
      </c>
      <c r="P27" s="165"/>
      <c r="Q27" s="190">
        <f>SUM(Q22:Q26)</f>
        <v>0</v>
      </c>
      <c r="R27" s="165"/>
      <c r="S27" s="190">
        <f>SUM(S22:S26)</f>
        <v>0</v>
      </c>
      <c r="T27" s="159"/>
      <c r="U27" s="190">
        <f>SUM(U22:U26)</f>
        <v>0</v>
      </c>
      <c r="V27" s="159"/>
      <c r="W27" s="190">
        <f>SUM(W22:W26)</f>
        <v>0</v>
      </c>
      <c r="X27" s="165"/>
      <c r="Y27" s="190">
        <f>SUM(Y22:Y26)</f>
        <v>0</v>
      </c>
      <c r="Z27" s="160"/>
      <c r="AA27" s="163">
        <f>SUM(AA22:AA26)</f>
        <v>16447953</v>
      </c>
      <c r="AB27" s="131"/>
      <c r="AC27" s="163">
        <f>SUM(AC22:AC26)</f>
        <v>-1024912</v>
      </c>
      <c r="AD27" s="131"/>
      <c r="AE27" s="163">
        <f>SUM(AE22:AE26)</f>
        <v>15423041</v>
      </c>
    </row>
    <row r="28" spans="1:31" s="21" customFormat="1" ht="22.5" customHeight="1">
      <c r="A28" s="134" t="s">
        <v>242</v>
      </c>
      <c r="B28" s="83"/>
      <c r="C28" s="160"/>
      <c r="D28" s="165"/>
      <c r="E28" s="160"/>
      <c r="F28" s="160"/>
      <c r="G28" s="160"/>
      <c r="H28" s="160"/>
      <c r="I28" s="160"/>
      <c r="J28" s="165"/>
      <c r="K28" s="160"/>
      <c r="L28" s="160"/>
      <c r="M28" s="160"/>
      <c r="N28" s="165"/>
      <c r="O28" s="160"/>
      <c r="P28" s="165"/>
      <c r="Q28" s="160"/>
      <c r="R28" s="165"/>
      <c r="S28" s="160"/>
      <c r="T28" s="159"/>
      <c r="U28" s="160"/>
      <c r="V28" s="159"/>
      <c r="W28" s="160"/>
      <c r="X28" s="165"/>
      <c r="Y28" s="160"/>
      <c r="Z28" s="160"/>
      <c r="AA28" s="160"/>
      <c r="AB28" s="131"/>
      <c r="AC28" s="170"/>
      <c r="AD28" s="131"/>
      <c r="AE28" s="80"/>
    </row>
    <row r="29" spans="1:31" s="101" customFormat="1" ht="22.5" customHeight="1">
      <c r="A29" s="7" t="s">
        <v>167</v>
      </c>
      <c r="B29" s="59"/>
      <c r="C29" s="157"/>
      <c r="D29" s="158"/>
      <c r="E29" s="157"/>
      <c r="F29" s="157"/>
      <c r="G29" s="157"/>
      <c r="H29" s="157"/>
      <c r="I29" s="157"/>
      <c r="J29" s="158"/>
      <c r="K29" s="157"/>
      <c r="L29" s="157"/>
      <c r="M29" s="157"/>
      <c r="N29" s="158"/>
      <c r="O29" s="157"/>
      <c r="P29" s="158"/>
      <c r="Q29" s="157"/>
      <c r="R29" s="158"/>
      <c r="S29" s="157"/>
      <c r="T29" s="185"/>
      <c r="U29" s="157"/>
      <c r="V29" s="185"/>
      <c r="W29" s="157"/>
      <c r="X29" s="158"/>
      <c r="Y29" s="187"/>
      <c r="Z29" s="157"/>
      <c r="AA29" s="157"/>
      <c r="AB29" s="60"/>
      <c r="AC29" s="77"/>
      <c r="AD29" s="60"/>
      <c r="AE29" s="77"/>
    </row>
    <row r="30" spans="1:31" s="101" customFormat="1" ht="22.5" customHeight="1">
      <c r="A30" s="7" t="s">
        <v>204</v>
      </c>
      <c r="B30" s="59"/>
      <c r="C30" s="157" t="s">
        <v>20</v>
      </c>
      <c r="D30" s="158"/>
      <c r="E30" s="157" t="s">
        <v>20</v>
      </c>
      <c r="F30" s="157"/>
      <c r="G30" s="157" t="s">
        <v>20</v>
      </c>
      <c r="H30" s="157"/>
      <c r="I30" s="157" t="s">
        <v>20</v>
      </c>
      <c r="J30" s="158"/>
      <c r="K30" s="157" t="s">
        <v>20</v>
      </c>
      <c r="L30" s="157"/>
      <c r="M30" s="157" t="s">
        <v>20</v>
      </c>
      <c r="N30" s="158"/>
      <c r="O30" s="157" t="s">
        <v>20</v>
      </c>
      <c r="P30" s="158"/>
      <c r="Q30" s="157" t="s">
        <v>20</v>
      </c>
      <c r="R30" s="158"/>
      <c r="S30" s="157" t="s">
        <v>20</v>
      </c>
      <c r="T30" s="185"/>
      <c r="U30" s="157" t="s">
        <v>20</v>
      </c>
      <c r="V30" s="185"/>
      <c r="W30" s="157" t="s">
        <v>20</v>
      </c>
      <c r="X30" s="158"/>
      <c r="Y30" s="188" t="s">
        <v>20</v>
      </c>
      <c r="Z30" s="157"/>
      <c r="AA30" s="187" t="s">
        <v>20</v>
      </c>
      <c r="AB30" s="55"/>
      <c r="AC30" s="77">
        <v>12449218</v>
      </c>
      <c r="AD30" s="55"/>
      <c r="AE30" s="187">
        <f>SUM(AA30:AD30)</f>
        <v>12449218</v>
      </c>
    </row>
    <row r="31" spans="1:31" s="21" customFormat="1" ht="22.5" customHeight="1">
      <c r="A31" s="133" t="s">
        <v>171</v>
      </c>
      <c r="B31" s="83"/>
      <c r="C31" s="196"/>
      <c r="D31" s="79"/>
      <c r="E31" s="196"/>
      <c r="F31" s="160"/>
      <c r="G31" s="196"/>
      <c r="H31" s="160"/>
      <c r="I31" s="196"/>
      <c r="J31" s="79"/>
      <c r="K31" s="196"/>
      <c r="L31" s="160"/>
      <c r="M31" s="196"/>
      <c r="N31" s="79"/>
      <c r="O31" s="196"/>
      <c r="P31" s="79"/>
      <c r="Q31" s="196"/>
      <c r="R31" s="79"/>
      <c r="S31" s="196"/>
      <c r="T31" s="33"/>
      <c r="U31" s="196"/>
      <c r="V31" s="33"/>
      <c r="W31" s="196"/>
      <c r="X31" s="79"/>
      <c r="Y31" s="196"/>
      <c r="Z31" s="79"/>
      <c r="AA31" s="196"/>
      <c r="AB31" s="79"/>
      <c r="AC31" s="197"/>
      <c r="AD31" s="79"/>
      <c r="AE31" s="197"/>
    </row>
    <row r="32" spans="1:31" s="21" customFormat="1" ht="22.5" customHeight="1">
      <c r="A32" s="133" t="s">
        <v>163</v>
      </c>
      <c r="B32" s="83"/>
      <c r="C32" s="190">
        <f>SUM(C29:C30)</f>
        <v>0</v>
      </c>
      <c r="D32" s="165"/>
      <c r="E32" s="190">
        <f>SUM(E29:E30)</f>
        <v>0</v>
      </c>
      <c r="F32" s="160"/>
      <c r="G32" s="190">
        <f>SUM(G29:G30)</f>
        <v>0</v>
      </c>
      <c r="H32" s="160"/>
      <c r="I32" s="190">
        <f>SUM(I29:I30)</f>
        <v>0</v>
      </c>
      <c r="J32" s="165"/>
      <c r="K32" s="190">
        <f>SUM(K29:K30)</f>
        <v>0</v>
      </c>
      <c r="L32" s="160"/>
      <c r="M32" s="190">
        <f>SUM(M29:M30)</f>
        <v>0</v>
      </c>
      <c r="N32" s="165"/>
      <c r="O32" s="190">
        <f>SUM(O29:O30)</f>
        <v>0</v>
      </c>
      <c r="P32" s="165"/>
      <c r="Q32" s="190">
        <f>SUM(Q29:Q30)</f>
        <v>0</v>
      </c>
      <c r="R32" s="165"/>
      <c r="S32" s="190">
        <f>SUM(S29:S30)</f>
        <v>0</v>
      </c>
      <c r="T32" s="159"/>
      <c r="U32" s="190">
        <f>SUM(U29:U30)</f>
        <v>0</v>
      </c>
      <c r="V32" s="159"/>
      <c r="W32" s="190">
        <f>SUM(W29:W30)</f>
        <v>0</v>
      </c>
      <c r="X32" s="165"/>
      <c r="Y32" s="190">
        <f>SUM(Y29:Y30)</f>
        <v>0</v>
      </c>
      <c r="Z32" s="160"/>
      <c r="AA32" s="190">
        <f>SUM(C32:O32)+Y32</f>
        <v>0</v>
      </c>
      <c r="AB32" s="131"/>
      <c r="AC32" s="132">
        <f>SUM(AC29:AC30)</f>
        <v>12449218</v>
      </c>
      <c r="AD32" s="131"/>
      <c r="AE32" s="132">
        <f>SUM(AE29:AE31)</f>
        <v>12449218</v>
      </c>
    </row>
    <row r="33" spans="1:31" s="21" customFormat="1" ht="22.5" customHeight="1">
      <c r="A33" s="8" t="s">
        <v>164</v>
      </c>
      <c r="B33" s="83"/>
      <c r="C33" s="160"/>
      <c r="D33" s="79"/>
      <c r="E33" s="160"/>
      <c r="F33" s="160"/>
      <c r="G33" s="160"/>
      <c r="H33" s="160"/>
      <c r="I33" s="160"/>
      <c r="J33" s="79"/>
      <c r="K33" s="160"/>
      <c r="L33" s="160"/>
      <c r="M33" s="160"/>
      <c r="N33" s="79"/>
      <c r="O33" s="160"/>
      <c r="P33" s="79"/>
      <c r="Q33" s="160"/>
      <c r="R33" s="79"/>
      <c r="S33" s="160"/>
      <c r="T33" s="33"/>
      <c r="U33" s="160"/>
      <c r="V33" s="33"/>
      <c r="W33" s="160"/>
      <c r="X33" s="79"/>
      <c r="Y33" s="160"/>
      <c r="Z33" s="79"/>
      <c r="AA33" s="160"/>
      <c r="AB33" s="79"/>
      <c r="AC33" s="80"/>
      <c r="AD33" s="79"/>
      <c r="AE33" s="80"/>
    </row>
    <row r="34" spans="1:31" s="21" customFormat="1" ht="22.5" customHeight="1">
      <c r="A34" s="8" t="s">
        <v>154</v>
      </c>
      <c r="B34" s="83"/>
      <c r="C34" s="163">
        <f>SUM(C27,C32)</f>
        <v>223004</v>
      </c>
      <c r="D34" s="79"/>
      <c r="E34" s="163">
        <f>SUM(E27,E32)</f>
        <v>1719978</v>
      </c>
      <c r="F34" s="160"/>
      <c r="G34" s="190">
        <f>SUM(G27,G32)</f>
        <v>20026391</v>
      </c>
      <c r="H34" s="191"/>
      <c r="I34" s="190">
        <f>SUM(I27,I32)</f>
        <v>3470021</v>
      </c>
      <c r="J34" s="191"/>
      <c r="K34" s="190">
        <f>SUM(K27,K32)</f>
        <v>0</v>
      </c>
      <c r="L34" s="191"/>
      <c r="M34" s="190">
        <f>SUM(M27,M32)</f>
        <v>-1628825</v>
      </c>
      <c r="N34" s="191"/>
      <c r="O34" s="190">
        <f>SUM(O27,O32)</f>
        <v>-7362616</v>
      </c>
      <c r="P34" s="191"/>
      <c r="Q34" s="190">
        <f>SUM(Q27,Q32)</f>
        <v>0</v>
      </c>
      <c r="R34" s="191"/>
      <c r="S34" s="190">
        <f>SUM(S27,S32)</f>
        <v>0</v>
      </c>
      <c r="T34" s="191"/>
      <c r="U34" s="190">
        <f>SUM(U27,U32)</f>
        <v>0</v>
      </c>
      <c r="V34" s="191"/>
      <c r="W34" s="190">
        <f>SUM(W27,W32)</f>
        <v>0</v>
      </c>
      <c r="X34" s="191"/>
      <c r="Y34" s="190">
        <f>SUM(Y27,Y32)</f>
        <v>0</v>
      </c>
      <c r="Z34" s="79"/>
      <c r="AA34" s="163">
        <f>SUM(AA27,AA32)</f>
        <v>16447953</v>
      </c>
      <c r="AB34" s="79"/>
      <c r="AC34" s="163">
        <f>AC27+AC32</f>
        <v>11424306</v>
      </c>
      <c r="AD34" s="79"/>
      <c r="AE34" s="163">
        <f>AE27+AE32</f>
        <v>27872259</v>
      </c>
    </row>
    <row r="35" spans="2:31" s="21" customFormat="1" ht="11.25" customHeight="1" hidden="1">
      <c r="B35" s="83"/>
      <c r="C35" s="160"/>
      <c r="D35" s="79"/>
      <c r="E35" s="160"/>
      <c r="F35" s="160"/>
      <c r="G35" s="160"/>
      <c r="H35" s="160"/>
      <c r="I35" s="160"/>
      <c r="J35" s="79"/>
      <c r="K35" s="160"/>
      <c r="L35" s="160"/>
      <c r="M35" s="160"/>
      <c r="N35" s="79"/>
      <c r="O35" s="160"/>
      <c r="P35" s="79"/>
      <c r="Q35" s="160"/>
      <c r="R35" s="79"/>
      <c r="S35" s="160"/>
      <c r="T35" s="33"/>
      <c r="U35" s="160"/>
      <c r="V35" s="33"/>
      <c r="W35" s="160"/>
      <c r="X35" s="79"/>
      <c r="Y35" s="160"/>
      <c r="Z35" s="79"/>
      <c r="AA35" s="160"/>
      <c r="AB35" s="79"/>
      <c r="AC35" s="80"/>
      <c r="AD35" s="79"/>
      <c r="AE35" s="80"/>
    </row>
    <row r="36" spans="1:31" s="21" customFormat="1" ht="22.5" customHeight="1">
      <c r="A36" s="8" t="s">
        <v>148</v>
      </c>
      <c r="B36" s="83"/>
      <c r="C36" s="160"/>
      <c r="D36" s="79"/>
      <c r="E36" s="160"/>
      <c r="F36" s="160"/>
      <c r="G36" s="160"/>
      <c r="H36" s="160"/>
      <c r="I36" s="160"/>
      <c r="J36" s="79"/>
      <c r="K36" s="160"/>
      <c r="L36" s="160"/>
      <c r="M36" s="160"/>
      <c r="N36" s="79"/>
      <c r="O36" s="160"/>
      <c r="P36" s="79"/>
      <c r="Q36" s="160"/>
      <c r="R36" s="79"/>
      <c r="S36" s="160"/>
      <c r="T36" s="33"/>
      <c r="U36" s="160"/>
      <c r="V36" s="33"/>
      <c r="W36" s="160"/>
      <c r="X36" s="79"/>
      <c r="Y36" s="160"/>
      <c r="Z36" s="79"/>
      <c r="AA36" s="160"/>
      <c r="AB36" s="79"/>
      <c r="AC36" s="80"/>
      <c r="AD36" s="79"/>
      <c r="AE36" s="80"/>
    </row>
    <row r="37" spans="1:31" s="101" customFormat="1" ht="22.5" customHeight="1">
      <c r="A37" s="7" t="s">
        <v>149</v>
      </c>
      <c r="B37" s="59"/>
      <c r="C37" s="187" t="s">
        <v>20</v>
      </c>
      <c r="D37" s="157"/>
      <c r="E37" s="187" t="s">
        <v>20</v>
      </c>
      <c r="F37" s="157"/>
      <c r="G37" s="187" t="s">
        <v>20</v>
      </c>
      <c r="H37" s="157"/>
      <c r="I37" s="187" t="s">
        <v>20</v>
      </c>
      <c r="J37" s="157"/>
      <c r="K37" s="187" t="s">
        <v>20</v>
      </c>
      <c r="L37" s="157"/>
      <c r="M37" s="161" t="s">
        <v>20</v>
      </c>
      <c r="O37" s="187">
        <v>18552071</v>
      </c>
      <c r="P37" s="55"/>
      <c r="Q37" s="161" t="s">
        <v>20</v>
      </c>
      <c r="R37" s="55"/>
      <c r="S37" s="187" t="s">
        <v>20</v>
      </c>
      <c r="T37" s="157"/>
      <c r="U37" s="187" t="s">
        <v>20</v>
      </c>
      <c r="V37" s="185"/>
      <c r="W37" s="187" t="s">
        <v>20</v>
      </c>
      <c r="X37" s="185"/>
      <c r="Y37" s="187" t="s">
        <v>20</v>
      </c>
      <c r="Z37" s="55"/>
      <c r="AA37" s="187">
        <v>18552071</v>
      </c>
      <c r="AB37" s="55"/>
      <c r="AC37" s="77">
        <v>1723483</v>
      </c>
      <c r="AD37" s="55"/>
      <c r="AE37" s="77">
        <v>20275554</v>
      </c>
    </row>
    <row r="38" spans="1:31" s="101" customFormat="1" ht="22.5" customHeight="1">
      <c r="A38" s="59" t="s">
        <v>150</v>
      </c>
      <c r="B38" s="59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O38" s="157"/>
      <c r="P38" s="55"/>
      <c r="Q38" s="161"/>
      <c r="R38" s="55"/>
      <c r="S38" s="157"/>
      <c r="T38" s="157"/>
      <c r="U38" s="157"/>
      <c r="V38" s="185"/>
      <c r="W38" s="157"/>
      <c r="X38" s="185"/>
      <c r="Y38" s="157"/>
      <c r="Z38" s="55"/>
      <c r="AA38" s="161"/>
      <c r="AB38" s="55"/>
      <c r="AC38" s="77"/>
      <c r="AD38" s="55"/>
      <c r="AE38" s="77"/>
    </row>
    <row r="39" spans="1:31" s="101" customFormat="1" ht="22.5" customHeight="1">
      <c r="A39" s="59" t="s">
        <v>230</v>
      </c>
      <c r="B39" s="59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O39" s="157"/>
      <c r="P39" s="55"/>
      <c r="Q39" s="161"/>
      <c r="R39" s="55"/>
      <c r="S39" s="157"/>
      <c r="T39" s="157"/>
      <c r="U39" s="157"/>
      <c r="V39" s="185"/>
      <c r="W39" s="157"/>
      <c r="X39" s="185"/>
      <c r="Y39" s="157"/>
      <c r="Z39" s="55"/>
      <c r="AA39" s="161"/>
      <c r="AB39" s="55"/>
      <c r="AC39" s="77"/>
      <c r="AD39" s="55"/>
      <c r="AE39" s="77"/>
    </row>
    <row r="40" spans="1:31" s="101" customFormat="1" ht="22.5" customHeight="1">
      <c r="A40" s="59" t="s">
        <v>220</v>
      </c>
      <c r="B40" s="59"/>
      <c r="C40" s="187">
        <v>0</v>
      </c>
      <c r="D40" s="157"/>
      <c r="E40" s="187">
        <v>0</v>
      </c>
      <c r="F40" s="157"/>
      <c r="G40" s="187">
        <v>0</v>
      </c>
      <c r="H40" s="157"/>
      <c r="I40" s="187">
        <v>0</v>
      </c>
      <c r="J40" s="157"/>
      <c r="K40" s="187">
        <v>0</v>
      </c>
      <c r="L40" s="157"/>
      <c r="M40" s="161" t="s">
        <v>20</v>
      </c>
      <c r="O40" s="187">
        <v>-3073</v>
      </c>
      <c r="P40" s="55"/>
      <c r="Q40" s="187">
        <v>0</v>
      </c>
      <c r="R40" s="55"/>
      <c r="S40" s="187">
        <v>0</v>
      </c>
      <c r="T40" s="157"/>
      <c r="U40" s="187">
        <v>0</v>
      </c>
      <c r="V40" s="185"/>
      <c r="W40" s="187">
        <v>0</v>
      </c>
      <c r="X40" s="187"/>
      <c r="Y40" s="187">
        <v>0</v>
      </c>
      <c r="Z40" s="55"/>
      <c r="AA40" s="187">
        <f>SUM(C40:Q40)+Y40</f>
        <v>-3073</v>
      </c>
      <c r="AB40" s="55"/>
      <c r="AC40" s="187">
        <v>0</v>
      </c>
      <c r="AD40" s="55"/>
      <c r="AE40" s="77">
        <f>SUM(AA40:AC40)</f>
        <v>-3073</v>
      </c>
    </row>
    <row r="41" spans="1:31" s="101" customFormat="1" ht="22.5" customHeight="1">
      <c r="A41" s="59" t="s">
        <v>221</v>
      </c>
      <c r="B41" s="59"/>
      <c r="C41" s="188" t="s">
        <v>20</v>
      </c>
      <c r="D41" s="157"/>
      <c r="E41" s="188" t="s">
        <v>20</v>
      </c>
      <c r="F41" s="157"/>
      <c r="G41" s="188" t="s">
        <v>20</v>
      </c>
      <c r="H41" s="157"/>
      <c r="I41" s="188" t="s">
        <v>20</v>
      </c>
      <c r="J41" s="157"/>
      <c r="K41" s="188" t="s">
        <v>20</v>
      </c>
      <c r="L41" s="157"/>
      <c r="M41" s="188" t="s">
        <v>20</v>
      </c>
      <c r="O41" s="188" t="s">
        <v>20</v>
      </c>
      <c r="P41" s="157"/>
      <c r="Q41" s="188">
        <v>140369</v>
      </c>
      <c r="R41" s="157"/>
      <c r="S41" s="188">
        <v>-68550</v>
      </c>
      <c r="T41" s="157"/>
      <c r="U41" s="188">
        <v>931563</v>
      </c>
      <c r="V41" s="185"/>
      <c r="W41" s="188">
        <v>-923799</v>
      </c>
      <c r="X41" s="137"/>
      <c r="Y41" s="188">
        <f>SUM(O41:W41)</f>
        <v>79583</v>
      </c>
      <c r="Z41" s="55"/>
      <c r="AA41" s="188">
        <f>Y41</f>
        <v>79583</v>
      </c>
      <c r="AB41" s="55"/>
      <c r="AC41" s="188">
        <v>-6217</v>
      </c>
      <c r="AD41" s="55"/>
      <c r="AE41" s="234">
        <f>SUM(AA41:AC41)</f>
        <v>73366</v>
      </c>
    </row>
    <row r="42" spans="1:31" s="21" customFormat="1" ht="22.5" customHeight="1">
      <c r="A42" s="8" t="s">
        <v>151</v>
      </c>
      <c r="B42" s="83"/>
      <c r="C42" s="190">
        <f>SUM(C37:C41)</f>
        <v>0</v>
      </c>
      <c r="D42" s="160"/>
      <c r="E42" s="190">
        <f>SUM(E37:E41)</f>
        <v>0</v>
      </c>
      <c r="F42" s="160"/>
      <c r="G42" s="190">
        <f>SUM(G37:G41)</f>
        <v>0</v>
      </c>
      <c r="H42" s="160"/>
      <c r="I42" s="190">
        <f>SUM(I37:I41)</f>
        <v>0</v>
      </c>
      <c r="J42" s="160"/>
      <c r="K42" s="190">
        <f>SUM(K37:K41)</f>
        <v>0</v>
      </c>
      <c r="L42" s="160"/>
      <c r="M42" s="190">
        <f>SUM(M37:M41)</f>
        <v>0</v>
      </c>
      <c r="O42" s="190">
        <f>SUM(O37:O41)</f>
        <v>18548998</v>
      </c>
      <c r="P42" s="79"/>
      <c r="Q42" s="163">
        <f>SUM(Q37:Q41)</f>
        <v>140369</v>
      </c>
      <c r="R42" s="121"/>
      <c r="S42" s="190">
        <f>SUM(S37:S41)</f>
        <v>-68550</v>
      </c>
      <c r="T42" s="160"/>
      <c r="U42" s="190">
        <f>SUM(U37:U41)</f>
        <v>931563</v>
      </c>
      <c r="V42" s="120"/>
      <c r="W42" s="190">
        <f>SUM(W37:W41)</f>
        <v>-923799</v>
      </c>
      <c r="X42" s="120"/>
      <c r="Y42" s="190">
        <f>SUM(Y37:Y41)</f>
        <v>79583</v>
      </c>
      <c r="Z42" s="121"/>
      <c r="AA42" s="163">
        <f>SUM(AA37:AA41)</f>
        <v>18628581</v>
      </c>
      <c r="AB42" s="121"/>
      <c r="AC42" s="163">
        <f>SUM(AC37:AC41)</f>
        <v>1717266</v>
      </c>
      <c r="AD42" s="121"/>
      <c r="AE42" s="163">
        <f>SUM(AE37:AE41)</f>
        <v>20345847</v>
      </c>
    </row>
    <row r="43" spans="1:31" s="101" customFormat="1" ht="22.5" customHeight="1">
      <c r="A43" s="7" t="s">
        <v>265</v>
      </c>
      <c r="B43" s="59"/>
      <c r="C43" s="188">
        <f>SUM(C38:C42)</f>
        <v>0</v>
      </c>
      <c r="D43" s="157"/>
      <c r="E43" s="188">
        <f>SUM(E38:E42)</f>
        <v>0</v>
      </c>
      <c r="F43" s="157"/>
      <c r="G43" s="188">
        <f>SUM(G38:G42)</f>
        <v>0</v>
      </c>
      <c r="H43" s="157"/>
      <c r="I43" s="188">
        <f>SUM(I38:I42)</f>
        <v>0</v>
      </c>
      <c r="J43" s="157"/>
      <c r="K43" s="188">
        <f>SUM(K38:K42)</f>
        <v>0</v>
      </c>
      <c r="L43" s="157"/>
      <c r="M43" s="188" t="s">
        <v>20</v>
      </c>
      <c r="O43" s="188">
        <v>18685</v>
      </c>
      <c r="P43" s="55"/>
      <c r="Q43" s="188">
        <v>-18685</v>
      </c>
      <c r="R43" s="219"/>
      <c r="S43" s="218" t="s">
        <v>20</v>
      </c>
      <c r="T43" s="157"/>
      <c r="U43" s="218" t="s">
        <v>20</v>
      </c>
      <c r="V43" s="220"/>
      <c r="W43" s="218" t="s">
        <v>20</v>
      </c>
      <c r="X43" s="220"/>
      <c r="Y43" s="188">
        <f>SUM(Q43:X43)</f>
        <v>-18685</v>
      </c>
      <c r="Z43" s="219"/>
      <c r="AA43" s="218" t="s">
        <v>20</v>
      </c>
      <c r="AB43" s="219"/>
      <c r="AC43" s="218" t="s">
        <v>20</v>
      </c>
      <c r="AD43" s="55"/>
      <c r="AE43" s="188">
        <f>SUM(AA43:AC43)</f>
        <v>0</v>
      </c>
    </row>
    <row r="44" spans="1:31" s="130" customFormat="1" ht="21.75" customHeight="1" thickBot="1">
      <c r="A44" s="89" t="s">
        <v>277</v>
      </c>
      <c r="B44" s="89"/>
      <c r="C44" s="81">
        <f>SUM(C17,C34,C42)</f>
        <v>7742942</v>
      </c>
      <c r="D44" s="82"/>
      <c r="E44" s="81">
        <f>SUM(E17,E34,E42)</f>
        <v>-1135146</v>
      </c>
      <c r="F44" s="80"/>
      <c r="G44" s="81">
        <f>SUM(G17,G34,G42)</f>
        <v>36462883</v>
      </c>
      <c r="H44" s="80"/>
      <c r="I44" s="81">
        <f>SUM(I17,I34,I42)</f>
        <v>3470021</v>
      </c>
      <c r="J44" s="82"/>
      <c r="K44" s="81">
        <f>SUM(K17,K34,K42)</f>
        <v>820666</v>
      </c>
      <c r="L44" s="80"/>
      <c r="M44" s="195" t="s">
        <v>20</v>
      </c>
      <c r="O44" s="81">
        <f>O17+O27+O42+O43</f>
        <v>52393406</v>
      </c>
      <c r="P44" s="82"/>
      <c r="Q44" s="81">
        <f>SUM(Q17,Q42,Q43)</f>
        <v>2535900</v>
      </c>
      <c r="R44" s="82"/>
      <c r="S44" s="81">
        <f>SUM(S17,S34,S42)</f>
        <v>216259</v>
      </c>
      <c r="T44" s="82"/>
      <c r="U44" s="81">
        <f>SUM(U17,U34,U42)</f>
        <v>817799</v>
      </c>
      <c r="V44" s="82"/>
      <c r="W44" s="81">
        <f>SUM(W17,W34,W42)</f>
        <v>-4093308</v>
      </c>
      <c r="X44" s="82"/>
      <c r="Y44" s="81">
        <f>Y17+Y42+Y43</f>
        <v>-523350</v>
      </c>
      <c r="Z44" s="82"/>
      <c r="AA44" s="81">
        <f>SUM(AA17,AA34,AA42)</f>
        <v>99231422</v>
      </c>
      <c r="AB44" s="82"/>
      <c r="AC44" s="81">
        <f>SUM(AC17,AC34,AC42)</f>
        <v>16063275</v>
      </c>
      <c r="AD44" s="82"/>
      <c r="AE44" s="81">
        <f>SUM(AE17,AE34,AE42)</f>
        <v>115294697</v>
      </c>
    </row>
    <row r="45" spans="5:23" ht="21" customHeight="1" thickTop="1"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5:31" ht="21" customHeight="1"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AE46" s="166"/>
    </row>
    <row r="48" spans="5:31" ht="21" customHeight="1">
      <c r="E48" s="167"/>
      <c r="G48" s="167"/>
      <c r="O48" s="167"/>
      <c r="W48" s="167"/>
      <c r="AE48" s="167"/>
    </row>
    <row r="50" ht="21" customHeight="1">
      <c r="G50" s="168"/>
    </row>
  </sheetData>
  <sheetProtection/>
  <mergeCells count="3">
    <mergeCell ref="C4:AE4"/>
    <mergeCell ref="Q5:Y5"/>
    <mergeCell ref="C11:AE11"/>
  </mergeCells>
  <printOptions/>
  <pageMargins left="0.7" right="0.4" top="0.48" bottom="1" header="0.5" footer="0.5"/>
  <pageSetup firstPageNumber="13" useFirstPageNumber="1" fitToHeight="1" fitToWidth="1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="80" zoomScaleNormal="80" zoomScaleSheetLayoutView="90" zoomScalePageLayoutView="0" workbookViewId="0" topLeftCell="A1">
      <pane xSplit="2" ySplit="11" topLeftCell="C12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.00390625" defaultRowHeight="21" customHeight="1"/>
  <cols>
    <col min="1" max="1" width="40.28125" style="41" customWidth="1"/>
    <col min="2" max="2" width="0.85546875" style="41" customWidth="1"/>
    <col min="3" max="3" width="13.7109375" style="41" customWidth="1"/>
    <col min="4" max="4" width="0.71875" style="41" customWidth="1"/>
    <col min="5" max="5" width="13.7109375" style="41" customWidth="1"/>
    <col min="6" max="6" width="0.71875" style="41" customWidth="1"/>
    <col min="7" max="7" width="13.7109375" style="41" customWidth="1"/>
    <col min="8" max="8" width="0.9921875" style="41" customWidth="1"/>
    <col min="9" max="9" width="13.7109375" style="41" customWidth="1"/>
    <col min="10" max="10" width="0.85546875" style="41" customWidth="1"/>
    <col min="11" max="11" width="13.7109375" style="41" customWidth="1"/>
    <col min="12" max="12" width="0.85546875" style="41" customWidth="1"/>
    <col min="13" max="13" width="13.7109375" style="41" customWidth="1"/>
    <col min="14" max="14" width="0.85546875" style="41" customWidth="1"/>
    <col min="15" max="15" width="13.7109375" style="41" customWidth="1"/>
    <col min="16" max="16" width="0.85546875" style="41" customWidth="1"/>
    <col min="17" max="17" width="13.7109375" style="41" customWidth="1"/>
    <col min="18" max="18" width="0.85546875" style="41" customWidth="1"/>
    <col min="19" max="19" width="13.7109375" style="41" customWidth="1"/>
    <col min="20" max="20" width="0.71875" style="41" customWidth="1"/>
    <col min="21" max="21" width="13.7109375" style="41" customWidth="1"/>
    <col min="22" max="22" width="0.71875" style="41" customWidth="1"/>
    <col min="23" max="23" width="13.7109375" style="41" customWidth="1"/>
    <col min="24" max="24" width="0.71875" style="41" customWidth="1"/>
    <col min="25" max="25" width="13.7109375" style="41" customWidth="1"/>
    <col min="26" max="26" width="0.5625" style="41" customWidth="1"/>
    <col min="27" max="27" width="13.7109375" style="41" customWidth="1"/>
    <col min="28" max="28" width="0.71875" style="41" customWidth="1"/>
    <col min="29" max="29" width="13.7109375" style="41" customWidth="1"/>
    <col min="30" max="30" width="0.5625" style="41" customWidth="1"/>
    <col min="31" max="31" width="13.7109375" style="41" customWidth="1"/>
    <col min="32" max="32" width="0.5625" style="41" customWidth="1"/>
    <col min="33" max="33" width="13.7109375" style="41" customWidth="1"/>
    <col min="34" max="34" width="12.140625" style="41" customWidth="1"/>
    <col min="35" max="35" width="9.28125" style="41" bestFit="1" customWidth="1"/>
    <col min="36" max="16384" width="9.00390625" style="41" customWidth="1"/>
  </cols>
  <sheetData>
    <row r="1" spans="1:32" ht="24.75" customHeight="1">
      <c r="A1" s="85" t="s">
        <v>0</v>
      </c>
      <c r="B1" s="85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9"/>
      <c r="T1" s="40"/>
      <c r="U1" s="39"/>
      <c r="V1" s="40"/>
      <c r="W1" s="39"/>
      <c r="X1" s="40"/>
      <c r="Y1" s="39"/>
      <c r="Z1" s="39"/>
      <c r="AA1" s="39"/>
      <c r="AB1" s="39"/>
      <c r="AC1" s="40"/>
      <c r="AD1" s="40"/>
      <c r="AE1" s="39"/>
      <c r="AF1" s="40"/>
    </row>
    <row r="2" spans="1:32" ht="24.75" customHeight="1">
      <c r="A2" s="85" t="s">
        <v>231</v>
      </c>
      <c r="B2" s="85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9"/>
      <c r="T2" s="40"/>
      <c r="U2" s="39"/>
      <c r="V2" s="40"/>
      <c r="W2" s="39"/>
      <c r="X2" s="40"/>
      <c r="Y2" s="39"/>
      <c r="Z2" s="39"/>
      <c r="AA2" s="39"/>
      <c r="AB2" s="39"/>
      <c r="AC2" s="40"/>
      <c r="AD2" s="40"/>
      <c r="AE2" s="39"/>
      <c r="AF2" s="40"/>
    </row>
    <row r="3" spans="1:33" ht="23.25" customHeight="1">
      <c r="A3" s="85"/>
      <c r="B3" s="8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107" t="s">
        <v>132</v>
      </c>
    </row>
    <row r="4" spans="1:33" ht="23.25" customHeight="1">
      <c r="A4" s="85"/>
      <c r="B4" s="85"/>
      <c r="C4" s="271" t="s">
        <v>2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</row>
    <row r="5" spans="1:33" ht="21.75" customHeight="1">
      <c r="A5" s="86"/>
      <c r="B5" s="8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272" t="s">
        <v>138</v>
      </c>
      <c r="T5" s="272"/>
      <c r="U5" s="272"/>
      <c r="V5" s="272"/>
      <c r="W5" s="272"/>
      <c r="X5" s="272"/>
      <c r="Y5" s="272"/>
      <c r="Z5" s="272"/>
      <c r="AA5" s="272"/>
      <c r="AB5" s="109"/>
      <c r="AC5" s="109"/>
      <c r="AD5" s="109"/>
      <c r="AE5" s="109"/>
      <c r="AF5" s="109"/>
      <c r="AG5" s="109"/>
    </row>
    <row r="6" spans="1:33" ht="21.75" customHeight="1">
      <c r="A6" s="86"/>
      <c r="B6" s="86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38"/>
      <c r="T6" s="138"/>
      <c r="U6" s="138"/>
      <c r="V6" s="138"/>
      <c r="W6" s="138"/>
      <c r="X6" s="138"/>
      <c r="Y6" s="138"/>
      <c r="Z6" s="138"/>
      <c r="AA6" s="138"/>
      <c r="AB6" s="109"/>
      <c r="AC6" s="109"/>
      <c r="AD6" s="109"/>
      <c r="AE6" s="109"/>
      <c r="AF6" s="109"/>
      <c r="AG6" s="109"/>
    </row>
    <row r="7" spans="1:33" ht="21.75" customHeight="1">
      <c r="A7" s="87"/>
      <c r="B7" s="87"/>
      <c r="C7" s="97"/>
      <c r="D7" s="30"/>
      <c r="E7" s="30"/>
      <c r="F7" s="30"/>
      <c r="G7" s="56"/>
      <c r="H7" s="56"/>
      <c r="I7" s="56"/>
      <c r="J7" s="56"/>
      <c r="K7" s="56" t="s">
        <v>245</v>
      </c>
      <c r="L7" s="56"/>
      <c r="M7" s="56"/>
      <c r="N7" s="56"/>
      <c r="O7" s="56"/>
      <c r="P7" s="56"/>
      <c r="Q7" s="56"/>
      <c r="R7" s="56"/>
      <c r="S7" s="44"/>
      <c r="T7" s="56"/>
      <c r="U7" s="56"/>
      <c r="V7" s="44"/>
      <c r="W7" s="56" t="s">
        <v>104</v>
      </c>
      <c r="X7" s="56"/>
      <c r="Y7" s="56"/>
      <c r="Z7" s="56"/>
      <c r="AA7" s="97" t="s">
        <v>139</v>
      </c>
      <c r="AB7" s="152"/>
      <c r="AC7" s="42"/>
      <c r="AD7" s="56"/>
      <c r="AE7" s="56" t="s">
        <v>44</v>
      </c>
      <c r="AF7" s="44"/>
      <c r="AG7" s="153"/>
    </row>
    <row r="8" spans="1:33" ht="21.75" customHeight="1">
      <c r="A8" s="87"/>
      <c r="B8" s="87"/>
      <c r="C8" s="97" t="s">
        <v>31</v>
      </c>
      <c r="D8" s="30"/>
      <c r="E8" s="30"/>
      <c r="F8" s="30"/>
      <c r="G8" s="56"/>
      <c r="H8" s="56"/>
      <c r="I8" s="56"/>
      <c r="J8" s="56"/>
      <c r="K8" s="56" t="s">
        <v>104</v>
      </c>
      <c r="L8" s="56"/>
      <c r="M8" s="56"/>
      <c r="N8" s="56"/>
      <c r="O8" s="56"/>
      <c r="P8" s="56"/>
      <c r="Q8" s="154" t="s">
        <v>22</v>
      </c>
      <c r="R8" s="56"/>
      <c r="S8" s="44" t="s">
        <v>90</v>
      </c>
      <c r="T8" s="56"/>
      <c r="U8" s="56" t="s">
        <v>21</v>
      </c>
      <c r="V8" s="44"/>
      <c r="W8" s="44" t="s">
        <v>122</v>
      </c>
      <c r="X8" s="56"/>
      <c r="Y8" s="56" t="s">
        <v>90</v>
      </c>
      <c r="Z8" s="56"/>
      <c r="AA8" s="97" t="s">
        <v>140</v>
      </c>
      <c r="AB8" s="152"/>
      <c r="AC8" s="42" t="s">
        <v>68</v>
      </c>
      <c r="AD8" s="56"/>
      <c r="AE8" s="56" t="s">
        <v>142</v>
      </c>
      <c r="AF8" s="44"/>
      <c r="AG8" s="153"/>
    </row>
    <row r="9" spans="1:33" ht="21.75" customHeight="1">
      <c r="A9" s="87"/>
      <c r="B9" s="87"/>
      <c r="C9" s="6" t="s">
        <v>32</v>
      </c>
      <c r="D9" s="56"/>
      <c r="E9" s="56" t="s">
        <v>120</v>
      </c>
      <c r="F9" s="56"/>
      <c r="G9" s="56" t="s">
        <v>28</v>
      </c>
      <c r="H9" s="56"/>
      <c r="I9" s="56"/>
      <c r="J9" s="56"/>
      <c r="K9" s="56" t="s">
        <v>246</v>
      </c>
      <c r="L9" s="56"/>
      <c r="M9" s="56" t="s">
        <v>98</v>
      </c>
      <c r="N9" s="56"/>
      <c r="O9" s="56" t="s">
        <v>52</v>
      </c>
      <c r="P9" s="56"/>
      <c r="Q9" s="56" t="s">
        <v>55</v>
      </c>
      <c r="R9" s="56"/>
      <c r="S9" s="44" t="s">
        <v>67</v>
      </c>
      <c r="T9" s="56"/>
      <c r="U9" s="56" t="s">
        <v>29</v>
      </c>
      <c r="V9" s="44"/>
      <c r="W9" s="44" t="s">
        <v>121</v>
      </c>
      <c r="X9" s="56"/>
      <c r="Y9" s="56" t="s">
        <v>56</v>
      </c>
      <c r="Z9" s="56"/>
      <c r="AA9" s="56" t="s">
        <v>141</v>
      </c>
      <c r="AB9" s="56"/>
      <c r="AC9" s="44" t="s">
        <v>45</v>
      </c>
      <c r="AD9" s="56"/>
      <c r="AE9" s="56" t="s">
        <v>143</v>
      </c>
      <c r="AF9" s="44"/>
      <c r="AG9" s="56" t="s">
        <v>68</v>
      </c>
    </row>
    <row r="10" spans="1:33" ht="21.75" customHeight="1">
      <c r="A10" s="88"/>
      <c r="B10" s="10"/>
      <c r="C10" s="91" t="s">
        <v>34</v>
      </c>
      <c r="D10" s="56"/>
      <c r="E10" s="93" t="s">
        <v>119</v>
      </c>
      <c r="F10" s="56"/>
      <c r="G10" s="93" t="s">
        <v>89</v>
      </c>
      <c r="H10" s="56"/>
      <c r="I10" s="136" t="s">
        <v>186</v>
      </c>
      <c r="J10" s="56"/>
      <c r="K10" s="93" t="s">
        <v>234</v>
      </c>
      <c r="L10" s="56"/>
      <c r="M10" s="93" t="s">
        <v>53</v>
      </c>
      <c r="N10" s="56"/>
      <c r="O10" s="155" t="s">
        <v>91</v>
      </c>
      <c r="P10" s="56"/>
      <c r="Q10" s="93" t="s">
        <v>54</v>
      </c>
      <c r="R10" s="56"/>
      <c r="S10" s="92" t="s">
        <v>1</v>
      </c>
      <c r="T10" s="56"/>
      <c r="U10" s="93" t="s">
        <v>30</v>
      </c>
      <c r="V10" s="44"/>
      <c r="W10" s="136" t="s">
        <v>152</v>
      </c>
      <c r="X10" s="56"/>
      <c r="Y10" s="93" t="s">
        <v>33</v>
      </c>
      <c r="Z10" s="56"/>
      <c r="AA10" s="93" t="s">
        <v>19</v>
      </c>
      <c r="AB10" s="56"/>
      <c r="AC10" s="92" t="s">
        <v>84</v>
      </c>
      <c r="AD10" s="56"/>
      <c r="AE10" s="93" t="s">
        <v>144</v>
      </c>
      <c r="AF10" s="44"/>
      <c r="AG10" s="93" t="s">
        <v>45</v>
      </c>
    </row>
    <row r="11" spans="1:33" ht="3.75" customHeight="1">
      <c r="A11" s="88"/>
      <c r="B11" s="8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2" ht="21.75" customHeight="1">
      <c r="A12" s="258" t="s">
        <v>283</v>
      </c>
      <c r="B12" s="258"/>
    </row>
    <row r="13" spans="1:2" ht="21.75" customHeight="1" hidden="1">
      <c r="A13" s="258" t="s">
        <v>214</v>
      </c>
      <c r="B13" s="258"/>
    </row>
    <row r="14" spans="1:33" s="130" customFormat="1" ht="21.75" customHeight="1" hidden="1">
      <c r="A14" s="57" t="s">
        <v>209</v>
      </c>
      <c r="B14" s="258"/>
      <c r="C14" s="43">
        <v>7742942</v>
      </c>
      <c r="D14" s="43"/>
      <c r="E14" s="43">
        <v>-1135146</v>
      </c>
      <c r="F14" s="43"/>
      <c r="G14" s="43">
        <v>36462883</v>
      </c>
      <c r="H14" s="43"/>
      <c r="I14" s="164">
        <v>3470021</v>
      </c>
      <c r="J14" s="43"/>
      <c r="K14" s="43"/>
      <c r="L14" s="43"/>
      <c r="M14" s="43">
        <v>820666</v>
      </c>
      <c r="N14" s="43"/>
      <c r="O14" s="191">
        <v>0</v>
      </c>
      <c r="P14" s="43"/>
      <c r="Q14" s="43">
        <v>52770259</v>
      </c>
      <c r="R14" s="43"/>
      <c r="S14" s="43">
        <v>7855428</v>
      </c>
      <c r="T14" s="43"/>
      <c r="U14" s="43">
        <v>215944</v>
      </c>
      <c r="V14" s="43"/>
      <c r="W14" s="43">
        <v>777227</v>
      </c>
      <c r="X14" s="43"/>
      <c r="Y14" s="43">
        <v>-4458413</v>
      </c>
      <c r="Z14" s="43"/>
      <c r="AA14" s="43">
        <f>SUM(S14:Y14)</f>
        <v>4390186</v>
      </c>
      <c r="AB14" s="43"/>
      <c r="AC14" s="43">
        <f>SUM(C14:Q14)+AA14</f>
        <v>104521811</v>
      </c>
      <c r="AD14" s="43"/>
      <c r="AE14" s="43">
        <v>16258989</v>
      </c>
      <c r="AG14" s="43">
        <f>AC14+AE14</f>
        <v>120780800</v>
      </c>
    </row>
    <row r="15" spans="1:33" s="151" customFormat="1" ht="21.75" customHeight="1" hidden="1">
      <c r="A15" s="156" t="s">
        <v>176</v>
      </c>
      <c r="B15" s="25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2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G15" s="149"/>
    </row>
    <row r="16" spans="1:33" s="151" customFormat="1" ht="21.75" customHeight="1" hidden="1">
      <c r="A16" s="156" t="s">
        <v>177</v>
      </c>
      <c r="B16" s="260" t="s">
        <v>197</v>
      </c>
      <c r="C16" s="187">
        <v>0</v>
      </c>
      <c r="D16" s="149"/>
      <c r="E16" s="187">
        <v>0</v>
      </c>
      <c r="F16" s="149"/>
      <c r="G16" s="187">
        <v>0</v>
      </c>
      <c r="H16" s="187"/>
      <c r="I16" s="187">
        <v>0</v>
      </c>
      <c r="J16" s="149"/>
      <c r="K16" s="187"/>
      <c r="L16" s="149"/>
      <c r="M16" s="187">
        <v>0</v>
      </c>
      <c r="N16" s="149"/>
      <c r="O16" s="187">
        <v>0</v>
      </c>
      <c r="P16" s="149"/>
      <c r="Q16" s="149"/>
      <c r="R16" s="149"/>
      <c r="S16" s="187">
        <v>0</v>
      </c>
      <c r="T16" s="149"/>
      <c r="U16" s="187">
        <v>0</v>
      </c>
      <c r="V16" s="149"/>
      <c r="W16" s="187">
        <v>0</v>
      </c>
      <c r="X16" s="149"/>
      <c r="Y16" s="184"/>
      <c r="Z16" s="149"/>
      <c r="AA16" s="187">
        <f>SUM(S16:Z16)</f>
        <v>0</v>
      </c>
      <c r="AB16" s="187"/>
      <c r="AC16" s="187">
        <f>SUM(C16:Q16)+AA16</f>
        <v>0</v>
      </c>
      <c r="AD16" s="149"/>
      <c r="AE16" s="187">
        <v>0</v>
      </c>
      <c r="AG16" s="187">
        <f>SUM(AC16:AE16)</f>
        <v>0</v>
      </c>
    </row>
    <row r="17" spans="1:33" s="130" customFormat="1" ht="21.75" customHeight="1">
      <c r="A17" s="258" t="s">
        <v>214</v>
      </c>
      <c r="B17" s="258"/>
      <c r="C17" s="43">
        <f>SUM(C14:C16)</f>
        <v>7742942</v>
      </c>
      <c r="D17" s="43"/>
      <c r="E17" s="43">
        <f>SUM(E14:E16)</f>
        <v>-1135146</v>
      </c>
      <c r="F17" s="43"/>
      <c r="G17" s="43">
        <f>SUM(G14:G16)</f>
        <v>36462883</v>
      </c>
      <c r="H17" s="43"/>
      <c r="I17" s="191">
        <f>SUM(I14:I16)</f>
        <v>3470021</v>
      </c>
      <c r="J17" s="43"/>
      <c r="K17" s="191">
        <v>0</v>
      </c>
      <c r="L17" s="43"/>
      <c r="M17" s="43">
        <f>SUM(M14:M16)</f>
        <v>820666</v>
      </c>
      <c r="N17" s="43"/>
      <c r="O17" s="191">
        <f>SUM(O14:O16)</f>
        <v>0</v>
      </c>
      <c r="P17" s="43"/>
      <c r="Q17" s="43">
        <f>SUM(Q14:Q16)</f>
        <v>52770259</v>
      </c>
      <c r="R17" s="43"/>
      <c r="S17" s="43">
        <f>SUM(S14:S16)</f>
        <v>7855428</v>
      </c>
      <c r="T17" s="43"/>
      <c r="U17" s="43">
        <f>SUM(U14:U16)</f>
        <v>215944</v>
      </c>
      <c r="V17" s="43"/>
      <c r="W17" s="43">
        <f>SUM(W14:W16)</f>
        <v>777227</v>
      </c>
      <c r="X17" s="43"/>
      <c r="Y17" s="43">
        <f>SUM(Y14:Y16)</f>
        <v>-4458413</v>
      </c>
      <c r="Z17" s="43"/>
      <c r="AA17" s="43">
        <f>SUM(AA14:AA16)</f>
        <v>4390186</v>
      </c>
      <c r="AB17" s="43"/>
      <c r="AC17" s="43">
        <f>SUM(AC14:AC16)</f>
        <v>104521811</v>
      </c>
      <c r="AD17" s="43"/>
      <c r="AE17" s="43">
        <f>SUM(AE14:AE16)</f>
        <v>16258989</v>
      </c>
      <c r="AG17" s="43">
        <f>SUM(AG14:AG16)</f>
        <v>120780800</v>
      </c>
    </row>
    <row r="18" spans="1:33" s="130" customFormat="1" ht="21.75" customHeight="1">
      <c r="A18" s="130" t="s">
        <v>162</v>
      </c>
      <c r="B18" s="25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84"/>
      <c r="AD18" s="43"/>
      <c r="AE18" s="43"/>
      <c r="AF18" s="43"/>
      <c r="AG18" s="43"/>
    </row>
    <row r="19" spans="1:33" s="130" customFormat="1" ht="21.75" customHeight="1">
      <c r="A19" s="130" t="s">
        <v>154</v>
      </c>
      <c r="B19" s="25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4"/>
      <c r="AD19" s="43"/>
      <c r="AE19" s="43"/>
      <c r="AF19" s="43"/>
      <c r="AG19" s="43"/>
    </row>
    <row r="20" spans="1:33" s="130" customFormat="1" ht="21.75" customHeight="1">
      <c r="A20" s="148" t="s">
        <v>182</v>
      </c>
      <c r="B20" s="25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84"/>
      <c r="AD20" s="43"/>
      <c r="AE20" s="43"/>
      <c r="AF20" s="43"/>
      <c r="AG20" s="43"/>
    </row>
    <row r="21" spans="1:33" s="130" customFormat="1" ht="21.75" customHeight="1">
      <c r="A21" s="148" t="s">
        <v>183</v>
      </c>
      <c r="B21" s="25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91"/>
      <c r="T21" s="43"/>
      <c r="U21" s="43"/>
      <c r="V21" s="43"/>
      <c r="W21" s="43"/>
      <c r="X21" s="43"/>
      <c r="Y21" s="43"/>
      <c r="Z21" s="43"/>
      <c r="AA21" s="43"/>
      <c r="AB21" s="43"/>
      <c r="AC21" s="84"/>
      <c r="AD21" s="43"/>
      <c r="AE21" s="43"/>
      <c r="AF21" s="43"/>
      <c r="AG21" s="43"/>
    </row>
    <row r="22" spans="1:33" s="101" customFormat="1" ht="22.5" customHeight="1">
      <c r="A22" s="59" t="s">
        <v>271</v>
      </c>
      <c r="B22" s="59"/>
      <c r="C22" s="188">
        <v>0</v>
      </c>
      <c r="D22" s="158"/>
      <c r="E22" s="188">
        <v>0</v>
      </c>
      <c r="F22" s="157"/>
      <c r="G22" s="188">
        <v>0</v>
      </c>
      <c r="H22" s="192"/>
      <c r="I22" s="188">
        <v>0</v>
      </c>
      <c r="J22" s="158"/>
      <c r="K22" s="188">
        <v>0</v>
      </c>
      <c r="L22" s="157"/>
      <c r="M22" s="188">
        <v>0</v>
      </c>
      <c r="N22" s="157"/>
      <c r="O22" s="188">
        <v>0</v>
      </c>
      <c r="P22" s="158"/>
      <c r="Q22" s="188">
        <v>-5541091</v>
      </c>
      <c r="R22" s="158"/>
      <c r="S22" s="188">
        <v>0</v>
      </c>
      <c r="T22" s="158"/>
      <c r="U22" s="188">
        <v>0</v>
      </c>
      <c r="V22" s="185"/>
      <c r="W22" s="188">
        <v>0</v>
      </c>
      <c r="X22" s="185"/>
      <c r="Y22" s="188">
        <v>0</v>
      </c>
      <c r="Z22" s="158"/>
      <c r="AA22" s="192">
        <f>SUM(S22:Z22)</f>
        <v>0</v>
      </c>
      <c r="AB22" s="157"/>
      <c r="AC22" s="192">
        <f>SUM(C22:Q22)+AA22</f>
        <v>-5541091</v>
      </c>
      <c r="AD22" s="60"/>
      <c r="AE22" s="161">
        <v>-1017288</v>
      </c>
      <c r="AF22" s="60"/>
      <c r="AG22" s="192">
        <f>SUM(AC22:AE22)</f>
        <v>-6558379</v>
      </c>
    </row>
    <row r="23" spans="1:33" s="21" customFormat="1" ht="22.5" customHeight="1">
      <c r="A23" s="148" t="s">
        <v>194</v>
      </c>
      <c r="B23" s="83"/>
      <c r="C23" s="196"/>
      <c r="D23" s="165"/>
      <c r="E23" s="196"/>
      <c r="F23" s="160"/>
      <c r="G23" s="196"/>
      <c r="H23" s="160"/>
      <c r="I23" s="196"/>
      <c r="J23" s="165"/>
      <c r="K23" s="196"/>
      <c r="L23" s="160"/>
      <c r="M23" s="196"/>
      <c r="N23" s="160"/>
      <c r="O23" s="196"/>
      <c r="P23" s="165"/>
      <c r="Q23" s="196"/>
      <c r="R23" s="165"/>
      <c r="S23" s="196"/>
      <c r="T23" s="165"/>
      <c r="U23" s="196"/>
      <c r="V23" s="159"/>
      <c r="W23" s="196"/>
      <c r="X23" s="159"/>
      <c r="Y23" s="196"/>
      <c r="Z23" s="165"/>
      <c r="AA23" s="196"/>
      <c r="AB23" s="160"/>
      <c r="AC23" s="196"/>
      <c r="AD23" s="131"/>
      <c r="AE23" s="173"/>
      <c r="AF23" s="131"/>
      <c r="AG23" s="197"/>
    </row>
    <row r="24" spans="1:33" s="21" customFormat="1" ht="22.5" customHeight="1">
      <c r="A24" s="148" t="s">
        <v>183</v>
      </c>
      <c r="B24" s="83"/>
      <c r="C24" s="190">
        <f>SUM(C22:C23)</f>
        <v>0</v>
      </c>
      <c r="D24" s="165"/>
      <c r="E24" s="190">
        <f>SUM(E22:E23)</f>
        <v>0</v>
      </c>
      <c r="F24" s="160"/>
      <c r="G24" s="190">
        <f>SUM(G22:G23)</f>
        <v>0</v>
      </c>
      <c r="H24" s="191"/>
      <c r="I24" s="190">
        <f>SUM(I22:I23)</f>
        <v>0</v>
      </c>
      <c r="J24" s="165"/>
      <c r="K24" s="190">
        <f>SUM(K22:K23)</f>
        <v>0</v>
      </c>
      <c r="L24" s="160"/>
      <c r="M24" s="190">
        <f>SUM(M22:M23)</f>
        <v>0</v>
      </c>
      <c r="N24" s="160"/>
      <c r="O24" s="190">
        <f>SUM(O22:O23)</f>
        <v>0</v>
      </c>
      <c r="P24" s="165"/>
      <c r="Q24" s="190">
        <f>SUM(Q22:Q23)</f>
        <v>-5541091</v>
      </c>
      <c r="R24" s="165"/>
      <c r="S24" s="190">
        <f>SUM(S22:S23)</f>
        <v>0</v>
      </c>
      <c r="T24" s="165"/>
      <c r="U24" s="190">
        <f>SUM(U22:U23)</f>
        <v>0</v>
      </c>
      <c r="V24" s="159"/>
      <c r="W24" s="190">
        <f>SUM(W22:W23)</f>
        <v>0</v>
      </c>
      <c r="X24" s="159"/>
      <c r="Y24" s="190">
        <f>SUM(Y22:Y23)</f>
        <v>0</v>
      </c>
      <c r="Z24" s="165"/>
      <c r="AA24" s="190">
        <f>SUM(AA22:AA23)</f>
        <v>0</v>
      </c>
      <c r="AB24" s="160"/>
      <c r="AC24" s="190">
        <f>SUM(AC22:AC23)</f>
        <v>-5541091</v>
      </c>
      <c r="AD24" s="131"/>
      <c r="AE24" s="190">
        <f>SUM(AE22:AE23)</f>
        <v>-1017288</v>
      </c>
      <c r="AF24" s="131"/>
      <c r="AG24" s="190">
        <f>SUM(AG22:AG23)</f>
        <v>-6558379</v>
      </c>
    </row>
    <row r="25" spans="1:33" s="21" customFormat="1" ht="22.5" customHeight="1">
      <c r="A25" s="261" t="s">
        <v>153</v>
      </c>
      <c r="B25" s="83"/>
      <c r="C25" s="160"/>
      <c r="D25" s="165"/>
      <c r="E25" s="160"/>
      <c r="F25" s="160"/>
      <c r="G25" s="160"/>
      <c r="H25" s="160"/>
      <c r="I25" s="160"/>
      <c r="J25" s="165"/>
      <c r="K25" s="160"/>
      <c r="L25" s="160"/>
      <c r="M25" s="160"/>
      <c r="N25" s="160"/>
      <c r="O25" s="160"/>
      <c r="P25" s="165"/>
      <c r="Q25" s="160"/>
      <c r="R25" s="165"/>
      <c r="S25" s="160"/>
      <c r="T25" s="165"/>
      <c r="U25" s="160"/>
      <c r="V25" s="159"/>
      <c r="W25" s="160"/>
      <c r="X25" s="159"/>
      <c r="Y25" s="160"/>
      <c r="Z25" s="165"/>
      <c r="AA25" s="160"/>
      <c r="AB25" s="160"/>
      <c r="AC25" s="160"/>
      <c r="AD25" s="131"/>
      <c r="AE25" s="170"/>
      <c r="AF25" s="131"/>
      <c r="AG25" s="80"/>
    </row>
    <row r="26" spans="1:33" s="21" customFormat="1" ht="22.5" customHeight="1">
      <c r="A26" s="261" t="s">
        <v>163</v>
      </c>
      <c r="B26" s="83"/>
      <c r="C26" s="160"/>
      <c r="D26" s="165"/>
      <c r="E26" s="160"/>
      <c r="F26" s="160"/>
      <c r="G26" s="160"/>
      <c r="H26" s="160"/>
      <c r="I26" s="160"/>
      <c r="J26" s="165"/>
      <c r="K26" s="160"/>
      <c r="L26" s="160"/>
      <c r="M26" s="160"/>
      <c r="N26" s="160"/>
      <c r="O26" s="160"/>
      <c r="P26" s="165"/>
      <c r="Q26" s="160"/>
      <c r="R26" s="165"/>
      <c r="S26" s="160"/>
      <c r="T26" s="165"/>
      <c r="U26" s="160"/>
      <c r="V26" s="159"/>
      <c r="W26" s="160"/>
      <c r="X26" s="159"/>
      <c r="Y26" s="160"/>
      <c r="Z26" s="165"/>
      <c r="AA26" s="160"/>
      <c r="AB26" s="160"/>
      <c r="AC26" s="160"/>
      <c r="AD26" s="131"/>
      <c r="AE26" s="170"/>
      <c r="AF26" s="131"/>
      <c r="AG26" s="80"/>
    </row>
    <row r="27" spans="1:33" s="101" customFormat="1" ht="22.5" customHeight="1" hidden="1">
      <c r="A27" s="59" t="s">
        <v>167</v>
      </c>
      <c r="B27" s="59"/>
      <c r="C27" s="157"/>
      <c r="D27" s="158"/>
      <c r="E27" s="157"/>
      <c r="F27" s="157"/>
      <c r="G27" s="157"/>
      <c r="H27" s="157"/>
      <c r="I27" s="157"/>
      <c r="J27" s="158"/>
      <c r="K27" s="157"/>
      <c r="L27" s="157"/>
      <c r="M27" s="157"/>
      <c r="N27" s="157"/>
      <c r="O27" s="157"/>
      <c r="P27" s="158"/>
      <c r="Q27" s="157"/>
      <c r="R27" s="158"/>
      <c r="S27" s="157"/>
      <c r="T27" s="158"/>
      <c r="U27" s="157"/>
      <c r="V27" s="185"/>
      <c r="W27" s="157"/>
      <c r="X27" s="185"/>
      <c r="Y27" s="157"/>
      <c r="Z27" s="158"/>
      <c r="AA27" s="157"/>
      <c r="AB27" s="157"/>
      <c r="AC27" s="157"/>
      <c r="AD27" s="60"/>
      <c r="AE27" s="77"/>
      <c r="AF27" s="60"/>
      <c r="AG27" s="77"/>
    </row>
    <row r="28" spans="1:33" s="101" customFormat="1" ht="22.5" customHeight="1" hidden="1">
      <c r="A28" s="59" t="s">
        <v>168</v>
      </c>
      <c r="B28" s="59"/>
      <c r="C28" s="192">
        <v>0</v>
      </c>
      <c r="D28" s="158"/>
      <c r="E28" s="192">
        <v>0</v>
      </c>
      <c r="F28" s="192"/>
      <c r="G28" s="192">
        <v>0</v>
      </c>
      <c r="H28" s="192"/>
      <c r="I28" s="192">
        <v>0</v>
      </c>
      <c r="J28" s="192"/>
      <c r="K28" s="192"/>
      <c r="L28" s="192"/>
      <c r="M28" s="192">
        <v>0</v>
      </c>
      <c r="N28" s="192"/>
      <c r="O28" s="192">
        <v>0</v>
      </c>
      <c r="P28" s="192"/>
      <c r="Q28" s="192">
        <v>0</v>
      </c>
      <c r="R28" s="192"/>
      <c r="S28" s="192">
        <v>0</v>
      </c>
      <c r="T28" s="192"/>
      <c r="U28" s="192">
        <v>0</v>
      </c>
      <c r="V28" s="192"/>
      <c r="W28" s="192">
        <v>0</v>
      </c>
      <c r="X28" s="192"/>
      <c r="Y28" s="192">
        <v>0</v>
      </c>
      <c r="Z28" s="192"/>
      <c r="AA28" s="192">
        <f>SUM(S28:Y28)</f>
        <v>0</v>
      </c>
      <c r="AB28" s="192"/>
      <c r="AC28" s="192">
        <f>SUM(C28:Q28)+AA28</f>
        <v>0</v>
      </c>
      <c r="AD28" s="192"/>
      <c r="AE28" s="192"/>
      <c r="AF28" s="192"/>
      <c r="AG28" s="192">
        <f>SUM(AC28:AE28)</f>
        <v>0</v>
      </c>
    </row>
    <row r="29" spans="1:35" s="101" customFormat="1" ht="22.5" customHeight="1">
      <c r="A29" s="59" t="s">
        <v>247</v>
      </c>
      <c r="B29" s="59"/>
      <c r="C29" s="192">
        <v>0</v>
      </c>
      <c r="D29" s="158"/>
      <c r="E29" s="192">
        <v>0</v>
      </c>
      <c r="F29" s="192"/>
      <c r="G29" s="192">
        <v>0</v>
      </c>
      <c r="H29" s="192"/>
      <c r="I29" s="192">
        <v>0</v>
      </c>
      <c r="J29" s="192"/>
      <c r="K29" s="192">
        <v>102544</v>
      </c>
      <c r="L29" s="192"/>
      <c r="M29" s="192">
        <v>0</v>
      </c>
      <c r="N29" s="192"/>
      <c r="O29" s="192">
        <v>0</v>
      </c>
      <c r="P29" s="192"/>
      <c r="Q29" s="192">
        <v>0</v>
      </c>
      <c r="R29" s="192"/>
      <c r="S29" s="192">
        <v>0</v>
      </c>
      <c r="T29" s="192"/>
      <c r="U29" s="192">
        <v>0</v>
      </c>
      <c r="V29" s="192"/>
      <c r="W29" s="192">
        <v>0</v>
      </c>
      <c r="X29" s="192"/>
      <c r="Y29" s="192">
        <v>0</v>
      </c>
      <c r="Z29" s="192"/>
      <c r="AA29" s="192">
        <f>SUM(S29:Z29)</f>
        <v>0</v>
      </c>
      <c r="AB29" s="192"/>
      <c r="AC29" s="192">
        <f>SUM(C29:Q29)+AA29</f>
        <v>102544</v>
      </c>
      <c r="AD29" s="192"/>
      <c r="AE29" s="192">
        <v>456308</v>
      </c>
      <c r="AF29" s="192"/>
      <c r="AG29" s="192">
        <f>SUM(AC29:AE29)</f>
        <v>558852</v>
      </c>
      <c r="AI29" s="229"/>
    </row>
    <row r="30" spans="1:33" s="101" customFormat="1" ht="22.5" customHeight="1" hidden="1">
      <c r="A30" s="59" t="s">
        <v>167</v>
      </c>
      <c r="B30" s="59"/>
      <c r="C30" s="157"/>
      <c r="D30" s="158"/>
      <c r="E30" s="157"/>
      <c r="F30" s="157"/>
      <c r="G30" s="157"/>
      <c r="H30" s="157"/>
      <c r="I30" s="157"/>
      <c r="J30" s="158"/>
      <c r="K30" s="157"/>
      <c r="L30" s="157"/>
      <c r="M30" s="157"/>
      <c r="N30" s="157"/>
      <c r="O30" s="157"/>
      <c r="P30" s="158"/>
      <c r="Q30" s="157"/>
      <c r="R30" s="158"/>
      <c r="S30" s="157"/>
      <c r="T30" s="158"/>
      <c r="U30" s="157"/>
      <c r="V30" s="185"/>
      <c r="W30" s="157"/>
      <c r="X30" s="185"/>
      <c r="Y30" s="157"/>
      <c r="Z30" s="158"/>
      <c r="AA30" s="192"/>
      <c r="AB30" s="157"/>
      <c r="AC30" s="157"/>
      <c r="AD30" s="60"/>
      <c r="AE30" s="77"/>
      <c r="AF30" s="60"/>
      <c r="AG30" s="187"/>
    </row>
    <row r="31" spans="1:33" s="101" customFormat="1" ht="22.5" customHeight="1" hidden="1">
      <c r="A31" s="59" t="s">
        <v>204</v>
      </c>
      <c r="B31" s="59"/>
      <c r="C31" s="188">
        <v>0</v>
      </c>
      <c r="D31" s="158"/>
      <c r="E31" s="188">
        <v>0</v>
      </c>
      <c r="F31" s="157"/>
      <c r="G31" s="188">
        <v>0</v>
      </c>
      <c r="H31" s="192"/>
      <c r="I31" s="188">
        <v>0</v>
      </c>
      <c r="J31" s="158"/>
      <c r="K31" s="188"/>
      <c r="L31" s="157"/>
      <c r="M31" s="188">
        <v>0</v>
      </c>
      <c r="N31" s="157"/>
      <c r="O31" s="188">
        <v>0</v>
      </c>
      <c r="P31" s="158"/>
      <c r="Q31" s="188">
        <v>0</v>
      </c>
      <c r="R31" s="158"/>
      <c r="S31" s="188">
        <v>0</v>
      </c>
      <c r="T31" s="158"/>
      <c r="U31" s="188">
        <v>0</v>
      </c>
      <c r="V31" s="185"/>
      <c r="W31" s="188">
        <v>0</v>
      </c>
      <c r="X31" s="185"/>
      <c r="Y31" s="188">
        <v>0</v>
      </c>
      <c r="Z31" s="158"/>
      <c r="AA31" s="188">
        <f>SUM(S31:Y31)</f>
        <v>0</v>
      </c>
      <c r="AB31" s="157"/>
      <c r="AC31" s="192">
        <f>SUM(C31:Q31)+AA31</f>
        <v>0</v>
      </c>
      <c r="AD31" s="55"/>
      <c r="AE31" s="77"/>
      <c r="AF31" s="55"/>
      <c r="AG31" s="188">
        <f>SUM(AC31:AE31)</f>
        <v>0</v>
      </c>
    </row>
    <row r="32" spans="1:33" s="21" customFormat="1" ht="22.5" customHeight="1">
      <c r="A32" s="262" t="s">
        <v>171</v>
      </c>
      <c r="B32" s="83"/>
      <c r="C32" s="196"/>
      <c r="D32" s="79"/>
      <c r="E32" s="196"/>
      <c r="F32" s="160"/>
      <c r="G32" s="196"/>
      <c r="H32" s="160"/>
      <c r="I32" s="196"/>
      <c r="J32" s="79"/>
      <c r="K32" s="196"/>
      <c r="L32" s="160"/>
      <c r="M32" s="196"/>
      <c r="N32" s="160"/>
      <c r="O32" s="196"/>
      <c r="P32" s="79"/>
      <c r="Q32" s="196"/>
      <c r="R32" s="79"/>
      <c r="S32" s="196"/>
      <c r="T32" s="79"/>
      <c r="U32" s="196"/>
      <c r="V32" s="33"/>
      <c r="W32" s="196"/>
      <c r="X32" s="33"/>
      <c r="Y32" s="196"/>
      <c r="Z32" s="79"/>
      <c r="AA32" s="196"/>
      <c r="AB32" s="79"/>
      <c r="AC32" s="196"/>
      <c r="AD32" s="79"/>
      <c r="AE32" s="197"/>
      <c r="AF32" s="79"/>
      <c r="AG32" s="197"/>
    </row>
    <row r="33" spans="1:33" s="21" customFormat="1" ht="22.5" customHeight="1">
      <c r="A33" s="262" t="s">
        <v>163</v>
      </c>
      <c r="B33" s="83"/>
      <c r="C33" s="190">
        <f>SUM(C28:C31)</f>
        <v>0</v>
      </c>
      <c r="D33" s="165"/>
      <c r="E33" s="190">
        <f>SUM(E28:E31)</f>
        <v>0</v>
      </c>
      <c r="F33" s="160"/>
      <c r="G33" s="190">
        <f>SUM(G28:G31)</f>
        <v>0</v>
      </c>
      <c r="H33" s="191"/>
      <c r="I33" s="190">
        <f>SUM(I28:I31)</f>
        <v>0</v>
      </c>
      <c r="J33" s="165"/>
      <c r="K33" s="190">
        <f>SUM(K28:K31)</f>
        <v>102544</v>
      </c>
      <c r="L33" s="160"/>
      <c r="M33" s="190">
        <f>SUM(M28:M31)</f>
        <v>0</v>
      </c>
      <c r="N33" s="160"/>
      <c r="O33" s="190">
        <f>SUM(O28:O31)</f>
        <v>0</v>
      </c>
      <c r="P33" s="165"/>
      <c r="Q33" s="190">
        <f>SUM(Q28:Q31)</f>
        <v>0</v>
      </c>
      <c r="R33" s="165"/>
      <c r="S33" s="190">
        <f>SUM(S28:S31)</f>
        <v>0</v>
      </c>
      <c r="T33" s="165"/>
      <c r="U33" s="190">
        <f>SUM(U28:U31)</f>
        <v>0</v>
      </c>
      <c r="V33" s="159"/>
      <c r="W33" s="190">
        <f>SUM(W28:W31)</f>
        <v>0</v>
      </c>
      <c r="X33" s="159"/>
      <c r="Y33" s="190">
        <f>SUM(Y28:Y31)</f>
        <v>0</v>
      </c>
      <c r="Z33" s="165"/>
      <c r="AA33" s="190">
        <f>SUM(S33:Y33)</f>
        <v>0</v>
      </c>
      <c r="AB33" s="160"/>
      <c r="AC33" s="190">
        <f>SUM(C33:Q33)+AA33</f>
        <v>102544</v>
      </c>
      <c r="AD33" s="131"/>
      <c r="AE33" s="190">
        <f>SUM(AE26:AE31)</f>
        <v>456308</v>
      </c>
      <c r="AF33" s="131"/>
      <c r="AG33" s="190">
        <f>SUM(AC33:AE33)</f>
        <v>558852</v>
      </c>
    </row>
    <row r="34" spans="1:33" s="21" customFormat="1" ht="22.5" customHeight="1">
      <c r="A34" s="83" t="s">
        <v>164</v>
      </c>
      <c r="B34" s="83"/>
      <c r="C34" s="160"/>
      <c r="D34" s="79"/>
      <c r="E34" s="160"/>
      <c r="F34" s="160"/>
      <c r="G34" s="160"/>
      <c r="H34" s="160"/>
      <c r="I34" s="160"/>
      <c r="J34" s="79"/>
      <c r="K34" s="160"/>
      <c r="L34" s="160"/>
      <c r="M34" s="160"/>
      <c r="N34" s="160"/>
      <c r="O34" s="160"/>
      <c r="P34" s="79"/>
      <c r="Q34" s="160"/>
      <c r="R34" s="79"/>
      <c r="S34" s="160"/>
      <c r="T34" s="79"/>
      <c r="U34" s="160"/>
      <c r="V34" s="33"/>
      <c r="W34" s="160"/>
      <c r="X34" s="33"/>
      <c r="Y34" s="160"/>
      <c r="Z34" s="79"/>
      <c r="AA34" s="160"/>
      <c r="AB34" s="79"/>
      <c r="AC34" s="160"/>
      <c r="AD34" s="79"/>
      <c r="AE34" s="80"/>
      <c r="AF34" s="79"/>
      <c r="AG34" s="80"/>
    </row>
    <row r="35" spans="1:33" s="21" customFormat="1" ht="22.5" customHeight="1">
      <c r="A35" s="83" t="s">
        <v>154</v>
      </c>
      <c r="B35" s="83"/>
      <c r="C35" s="190">
        <f>SUM(C24,C33)</f>
        <v>0</v>
      </c>
      <c r="D35" s="79"/>
      <c r="E35" s="190">
        <f>SUM(E24,E33)</f>
        <v>0</v>
      </c>
      <c r="F35" s="160"/>
      <c r="G35" s="190">
        <f>SUM(G24,G33)</f>
        <v>0</v>
      </c>
      <c r="H35" s="191"/>
      <c r="I35" s="190">
        <f>SUM(I24,I33)</f>
        <v>0</v>
      </c>
      <c r="J35" s="79"/>
      <c r="K35" s="190">
        <f>SUM(K24,K33)</f>
        <v>102544</v>
      </c>
      <c r="L35" s="160"/>
      <c r="M35" s="190">
        <f>SUM(M24,M33)</f>
        <v>0</v>
      </c>
      <c r="N35" s="160"/>
      <c r="O35" s="190">
        <f>SUM(O24,O33)</f>
        <v>0</v>
      </c>
      <c r="P35" s="79"/>
      <c r="Q35" s="190">
        <f>SUM(Q24,Q33)</f>
        <v>-5541091</v>
      </c>
      <c r="R35" s="79"/>
      <c r="S35" s="190">
        <f>SUM(S24,S33)</f>
        <v>0</v>
      </c>
      <c r="T35" s="79"/>
      <c r="U35" s="190">
        <f>SUM(U24,U33)</f>
        <v>0</v>
      </c>
      <c r="V35" s="33"/>
      <c r="W35" s="190">
        <f>SUM(W24,W33)</f>
        <v>0</v>
      </c>
      <c r="X35" s="33"/>
      <c r="Y35" s="190">
        <f>SUM(Y24,Y33)</f>
        <v>0</v>
      </c>
      <c r="Z35" s="79"/>
      <c r="AA35" s="190">
        <f>SUM(AA24,AA33)</f>
        <v>0</v>
      </c>
      <c r="AB35" s="79"/>
      <c r="AC35" s="190">
        <f>SUM(AC24,AC33)</f>
        <v>-5438547</v>
      </c>
      <c r="AD35" s="79"/>
      <c r="AE35" s="190">
        <f>SUM(AE24,AE33)</f>
        <v>-560980</v>
      </c>
      <c r="AF35" s="79"/>
      <c r="AG35" s="190">
        <f>SUM(AG24,AG33)</f>
        <v>-5999527</v>
      </c>
    </row>
    <row r="36" spans="2:33" s="21" customFormat="1" ht="11.25" customHeight="1">
      <c r="B36" s="83"/>
      <c r="C36" s="160"/>
      <c r="D36" s="79"/>
      <c r="E36" s="160"/>
      <c r="F36" s="160"/>
      <c r="G36" s="160"/>
      <c r="H36" s="160"/>
      <c r="I36" s="160"/>
      <c r="J36" s="79"/>
      <c r="K36" s="160"/>
      <c r="L36" s="160"/>
      <c r="M36" s="160"/>
      <c r="N36" s="160"/>
      <c r="O36" s="160"/>
      <c r="P36" s="79"/>
      <c r="Q36" s="160"/>
      <c r="R36" s="79"/>
      <c r="S36" s="160"/>
      <c r="T36" s="79"/>
      <c r="U36" s="160"/>
      <c r="V36" s="33"/>
      <c r="W36" s="160"/>
      <c r="X36" s="33"/>
      <c r="Y36" s="160"/>
      <c r="Z36" s="79"/>
      <c r="AA36" s="160"/>
      <c r="AB36" s="79"/>
      <c r="AC36" s="160"/>
      <c r="AD36" s="79"/>
      <c r="AE36" s="80"/>
      <c r="AF36" s="79"/>
      <c r="AG36" s="80"/>
    </row>
    <row r="37" spans="1:33" s="21" customFormat="1" ht="22.5" customHeight="1">
      <c r="A37" s="83" t="s">
        <v>148</v>
      </c>
      <c r="B37" s="83"/>
      <c r="C37" s="160"/>
      <c r="D37" s="79"/>
      <c r="E37" s="160"/>
      <c r="F37" s="160"/>
      <c r="G37" s="160"/>
      <c r="H37" s="160"/>
      <c r="I37" s="160"/>
      <c r="J37" s="79"/>
      <c r="K37" s="160"/>
      <c r="L37" s="160"/>
      <c r="M37" s="160"/>
      <c r="N37" s="160"/>
      <c r="O37" s="160"/>
      <c r="P37" s="79"/>
      <c r="Q37" s="160"/>
      <c r="R37" s="79"/>
      <c r="S37" s="160"/>
      <c r="T37" s="79"/>
      <c r="U37" s="160"/>
      <c r="V37" s="33"/>
      <c r="W37" s="160"/>
      <c r="X37" s="33"/>
      <c r="Y37" s="160"/>
      <c r="Z37" s="79"/>
      <c r="AA37" s="160"/>
      <c r="AB37" s="79"/>
      <c r="AC37" s="160"/>
      <c r="AD37" s="79"/>
      <c r="AE37" s="80"/>
      <c r="AF37" s="79"/>
      <c r="AG37" s="80"/>
    </row>
    <row r="38" spans="1:33" s="101" customFormat="1" ht="22.5" customHeight="1">
      <c r="A38" s="59" t="s">
        <v>149</v>
      </c>
      <c r="B38" s="59"/>
      <c r="C38" s="192">
        <v>0</v>
      </c>
      <c r="D38" s="157"/>
      <c r="E38" s="192">
        <v>0</v>
      </c>
      <c r="F38" s="157"/>
      <c r="G38" s="192">
        <v>0</v>
      </c>
      <c r="H38" s="192"/>
      <c r="I38" s="192">
        <v>0</v>
      </c>
      <c r="J38" s="192"/>
      <c r="K38" s="192">
        <v>0</v>
      </c>
      <c r="L38" s="192"/>
      <c r="M38" s="192">
        <v>0</v>
      </c>
      <c r="N38" s="192"/>
      <c r="O38" s="192">
        <v>0</v>
      </c>
      <c r="P38" s="192"/>
      <c r="Q38" s="192">
        <f>'BL'!D241</f>
        <v>5310530</v>
      </c>
      <c r="R38" s="192"/>
      <c r="S38" s="192">
        <v>0</v>
      </c>
      <c r="T38" s="192"/>
      <c r="U38" s="192">
        <v>0</v>
      </c>
      <c r="V38" s="192"/>
      <c r="W38" s="192">
        <v>0</v>
      </c>
      <c r="X38" s="192"/>
      <c r="Y38" s="192">
        <v>0</v>
      </c>
      <c r="Z38" s="192"/>
      <c r="AA38" s="192">
        <f>SUM(S38:Y38)</f>
        <v>0</v>
      </c>
      <c r="AB38" s="192"/>
      <c r="AC38" s="192">
        <f>SUM(C38:Q38)+AA38</f>
        <v>5310530</v>
      </c>
      <c r="AD38" s="192"/>
      <c r="AE38" s="192">
        <f>'BL'!D243</f>
        <v>1484939</v>
      </c>
      <c r="AF38" s="192"/>
      <c r="AG38" s="192">
        <f>SUM(AC38:AE38)</f>
        <v>6795469</v>
      </c>
    </row>
    <row r="39" spans="1:33" s="101" customFormat="1" ht="22.5" customHeight="1">
      <c r="A39" s="59" t="s">
        <v>150</v>
      </c>
      <c r="B39" s="59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55"/>
      <c r="Q39" s="161"/>
      <c r="R39" s="55"/>
      <c r="S39" s="157"/>
      <c r="T39" s="157"/>
      <c r="U39" s="157"/>
      <c r="V39" s="185"/>
      <c r="W39" s="157"/>
      <c r="X39" s="185"/>
      <c r="Y39" s="157"/>
      <c r="Z39" s="157"/>
      <c r="AA39" s="157"/>
      <c r="AB39" s="55"/>
      <c r="AC39" s="192"/>
      <c r="AD39" s="55"/>
      <c r="AE39" s="192"/>
      <c r="AF39" s="55"/>
      <c r="AG39" s="192"/>
    </row>
    <row r="40" spans="1:33" s="101" customFormat="1" ht="22.5" customHeight="1">
      <c r="A40" s="59" t="s">
        <v>230</v>
      </c>
      <c r="B40" s="59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55"/>
      <c r="Q40" s="161"/>
      <c r="R40" s="55"/>
      <c r="S40" s="157"/>
      <c r="T40" s="157"/>
      <c r="U40" s="157"/>
      <c r="V40" s="185"/>
      <c r="W40" s="157"/>
      <c r="X40" s="185"/>
      <c r="Y40" s="157"/>
      <c r="Z40" s="157"/>
      <c r="AA40" s="157"/>
      <c r="AB40" s="55"/>
      <c r="AC40" s="192"/>
      <c r="AD40" s="55"/>
      <c r="AE40" s="192"/>
      <c r="AF40" s="55"/>
      <c r="AG40" s="192"/>
    </row>
    <row r="41" spans="1:33" s="101" customFormat="1" ht="22.5" customHeight="1">
      <c r="A41" s="59" t="s">
        <v>220</v>
      </c>
      <c r="B41" s="59"/>
      <c r="C41" s="192">
        <v>0</v>
      </c>
      <c r="D41" s="157"/>
      <c r="E41" s="192">
        <v>0</v>
      </c>
      <c r="F41" s="157"/>
      <c r="G41" s="192">
        <v>0</v>
      </c>
      <c r="H41" s="192"/>
      <c r="I41" s="192">
        <v>0</v>
      </c>
      <c r="J41" s="157"/>
      <c r="K41" s="192">
        <v>0</v>
      </c>
      <c r="L41" s="157"/>
      <c r="M41" s="192">
        <v>0</v>
      </c>
      <c r="N41" s="157"/>
      <c r="O41" s="192">
        <v>0</v>
      </c>
      <c r="P41" s="55"/>
      <c r="Q41" s="161">
        <f>-44720-39177</f>
        <v>-83897</v>
      </c>
      <c r="R41" s="55"/>
      <c r="S41" s="192">
        <v>0</v>
      </c>
      <c r="T41" s="192"/>
      <c r="U41" s="192">
        <v>0</v>
      </c>
      <c r="V41" s="192"/>
      <c r="W41" s="192">
        <v>0</v>
      </c>
      <c r="X41" s="192"/>
      <c r="Y41" s="192">
        <v>0</v>
      </c>
      <c r="Z41" s="192"/>
      <c r="AA41" s="192">
        <f>SUM(S41:Y41)</f>
        <v>0</v>
      </c>
      <c r="AB41" s="55"/>
      <c r="AC41" s="192">
        <f>SUM(C41:Q41)+AA41</f>
        <v>-83897</v>
      </c>
      <c r="AD41" s="55"/>
      <c r="AE41" s="192">
        <v>0</v>
      </c>
      <c r="AF41" s="55"/>
      <c r="AG41" s="192">
        <f>SUM(AC41:AE41)</f>
        <v>-83897</v>
      </c>
    </row>
    <row r="42" spans="1:33" s="101" customFormat="1" ht="22.5" customHeight="1">
      <c r="A42" s="59" t="s">
        <v>221</v>
      </c>
      <c r="B42" s="59"/>
      <c r="C42" s="188">
        <v>0</v>
      </c>
      <c r="D42" s="157"/>
      <c r="E42" s="188">
        <v>0</v>
      </c>
      <c r="F42" s="157"/>
      <c r="G42" s="188">
        <v>0</v>
      </c>
      <c r="H42" s="192"/>
      <c r="I42" s="188">
        <v>0</v>
      </c>
      <c r="J42" s="157"/>
      <c r="K42" s="188">
        <v>0</v>
      </c>
      <c r="L42" s="157"/>
      <c r="M42" s="188">
        <v>0</v>
      </c>
      <c r="N42" s="157"/>
      <c r="O42" s="188">
        <v>0</v>
      </c>
      <c r="P42" s="157"/>
      <c r="Q42" s="188">
        <v>0</v>
      </c>
      <c r="R42" s="157"/>
      <c r="S42" s="188">
        <v>0</v>
      </c>
      <c r="T42" s="157"/>
      <c r="U42" s="162">
        <v>-15150</v>
      </c>
      <c r="V42" s="185"/>
      <c r="W42" s="162">
        <v>-452025</v>
      </c>
      <c r="X42" s="137"/>
      <c r="Y42" s="162">
        <v>1563342</v>
      </c>
      <c r="Z42" s="55"/>
      <c r="AA42" s="188">
        <f>SUM(S42:Y42)</f>
        <v>1096167</v>
      </c>
      <c r="AB42" s="55"/>
      <c r="AC42" s="188">
        <f>SUM(C42:Q42)+AA42</f>
        <v>1096167</v>
      </c>
      <c r="AD42" s="55"/>
      <c r="AE42" s="249">
        <v>506443</v>
      </c>
      <c r="AF42" s="55"/>
      <c r="AG42" s="188">
        <f>SUM(AC42:AE42)</f>
        <v>1602610</v>
      </c>
    </row>
    <row r="43" spans="1:35" s="21" customFormat="1" ht="22.5" customHeight="1">
      <c r="A43" s="83" t="s">
        <v>151</v>
      </c>
      <c r="B43" s="83"/>
      <c r="C43" s="191">
        <f>SUM(C37:C42)</f>
        <v>0</v>
      </c>
      <c r="D43" s="160"/>
      <c r="E43" s="191">
        <f>SUM(E37:E42)</f>
        <v>0</v>
      </c>
      <c r="F43" s="160"/>
      <c r="G43" s="191">
        <f>SUM(G37:G42)</f>
        <v>0</v>
      </c>
      <c r="H43" s="191"/>
      <c r="I43" s="191">
        <f>SUM(I37:I42)</f>
        <v>0</v>
      </c>
      <c r="J43" s="160"/>
      <c r="K43" s="191">
        <f>SUM(K37:K42)</f>
        <v>0</v>
      </c>
      <c r="L43" s="160"/>
      <c r="M43" s="191">
        <f>SUM(M37:M42)</f>
        <v>0</v>
      </c>
      <c r="N43" s="160"/>
      <c r="O43" s="191">
        <f>SUM(O37:O42)</f>
        <v>0</v>
      </c>
      <c r="P43" s="79"/>
      <c r="Q43" s="191">
        <f>SUM(Q37:Q42)</f>
        <v>5226633</v>
      </c>
      <c r="R43" s="121"/>
      <c r="S43" s="191">
        <f>SUM(S37:S42)</f>
        <v>0</v>
      </c>
      <c r="T43" s="160"/>
      <c r="U43" s="191">
        <f>SUM(U37:U42)</f>
        <v>-15150</v>
      </c>
      <c r="V43" s="120"/>
      <c r="W43" s="191">
        <f>SUM(W37:W42)</f>
        <v>-452025</v>
      </c>
      <c r="X43" s="120"/>
      <c r="Y43" s="191">
        <f>SUM(Y37:Y42)</f>
        <v>1563342</v>
      </c>
      <c r="Z43" s="121"/>
      <c r="AA43" s="191">
        <f>SUM(AA37:AA42)</f>
        <v>1096167</v>
      </c>
      <c r="AB43" s="121"/>
      <c r="AC43" s="191">
        <f>SUM(C43:Q43)+AA43</f>
        <v>6322800</v>
      </c>
      <c r="AD43" s="121"/>
      <c r="AE43" s="191">
        <f>SUM(AE37:AE42)</f>
        <v>1991382</v>
      </c>
      <c r="AF43" s="121"/>
      <c r="AG43" s="191">
        <f>SUM(AG37:AG42)</f>
        <v>8314182</v>
      </c>
      <c r="AH43" s="202"/>
      <c r="AI43" s="193"/>
    </row>
    <row r="44" spans="1:35" s="101" customFormat="1" ht="22.5" customHeight="1">
      <c r="A44" s="59" t="s">
        <v>265</v>
      </c>
      <c r="B44" s="59"/>
      <c r="C44" s="230">
        <v>0</v>
      </c>
      <c r="D44" s="157"/>
      <c r="E44" s="230">
        <v>0</v>
      </c>
      <c r="F44" s="157"/>
      <c r="G44" s="230">
        <v>0</v>
      </c>
      <c r="H44" s="192"/>
      <c r="I44" s="230">
        <v>0</v>
      </c>
      <c r="J44" s="157"/>
      <c r="K44" s="230">
        <v>0</v>
      </c>
      <c r="L44" s="157"/>
      <c r="M44" s="230">
        <v>0</v>
      </c>
      <c r="N44" s="157"/>
      <c r="O44" s="230">
        <v>0</v>
      </c>
      <c r="P44" s="55"/>
      <c r="Q44" s="230">
        <v>3008</v>
      </c>
      <c r="R44" s="219"/>
      <c r="S44" s="230">
        <f>-Q44</f>
        <v>-3008</v>
      </c>
      <c r="T44" s="157"/>
      <c r="U44" s="230">
        <v>0</v>
      </c>
      <c r="V44" s="220"/>
      <c r="W44" s="230">
        <v>0</v>
      </c>
      <c r="X44" s="220"/>
      <c r="Y44" s="230">
        <v>0</v>
      </c>
      <c r="Z44" s="219"/>
      <c r="AA44" s="230">
        <f>SUM(S44:Y44)</f>
        <v>-3008</v>
      </c>
      <c r="AB44" s="219"/>
      <c r="AC44" s="230">
        <f>SUM(C44:Q44)+AA44</f>
        <v>0</v>
      </c>
      <c r="AD44" s="219"/>
      <c r="AE44" s="230">
        <v>0</v>
      </c>
      <c r="AF44" s="219"/>
      <c r="AG44" s="230">
        <f>SUM(AC44:AE44)</f>
        <v>0</v>
      </c>
      <c r="AH44" s="202"/>
      <c r="AI44" s="221"/>
    </row>
    <row r="45" spans="1:34" s="130" customFormat="1" ht="21.75" customHeight="1" thickBot="1">
      <c r="A45" s="258" t="s">
        <v>276</v>
      </c>
      <c r="B45" s="258"/>
      <c r="C45" s="81">
        <f>C17+C43+C35+C44</f>
        <v>7742942</v>
      </c>
      <c r="D45" s="82"/>
      <c r="E45" s="81">
        <f>E17+E43+E35+E44</f>
        <v>-1135146</v>
      </c>
      <c r="F45" s="82"/>
      <c r="G45" s="81">
        <f>G17+G43+G35+G44</f>
        <v>36462883</v>
      </c>
      <c r="H45" s="82"/>
      <c r="I45" s="81">
        <f>I17+I43+I35+I44</f>
        <v>3470021</v>
      </c>
      <c r="J45" s="82"/>
      <c r="K45" s="81">
        <f>K17+K43+K35+K44</f>
        <v>102544</v>
      </c>
      <c r="L45" s="82"/>
      <c r="M45" s="81">
        <f>M17+M43+M35+M44</f>
        <v>820666</v>
      </c>
      <c r="N45" s="82"/>
      <c r="O45" s="195">
        <v>0</v>
      </c>
      <c r="P45" s="82"/>
      <c r="Q45" s="81">
        <f>Q17+Q43+Q35+Q44</f>
        <v>52458809</v>
      </c>
      <c r="R45" s="82"/>
      <c r="S45" s="81">
        <f>S17+S43+S35+S44</f>
        <v>7852420</v>
      </c>
      <c r="T45" s="82"/>
      <c r="U45" s="81">
        <f>U17+U43+U35+U44</f>
        <v>200794</v>
      </c>
      <c r="V45" s="82"/>
      <c r="W45" s="81">
        <f>W17+W43+W35+W44</f>
        <v>325202</v>
      </c>
      <c r="X45" s="82"/>
      <c r="Y45" s="81">
        <f>Y17+Y43+Y35+Y44</f>
        <v>-2895071</v>
      </c>
      <c r="Z45" s="82"/>
      <c r="AA45" s="81">
        <f>AA17+AA43+AA35+AA44</f>
        <v>5483345</v>
      </c>
      <c r="AB45" s="82"/>
      <c r="AC45" s="81">
        <f>AC17+AC43+AC35</f>
        <v>105406064</v>
      </c>
      <c r="AD45" s="82"/>
      <c r="AE45" s="81">
        <f>AE17+AE43+AE35+AE44</f>
        <v>17689391</v>
      </c>
      <c r="AF45" s="82"/>
      <c r="AG45" s="81">
        <f>AG17+AG43+AG35+AG44</f>
        <v>123095455</v>
      </c>
      <c r="AH45" s="202"/>
    </row>
    <row r="46" spans="5:25" ht="21" customHeight="1" thickTop="1"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</row>
    <row r="47" spans="5:33" ht="21" customHeight="1"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AA47" s="202"/>
      <c r="AC47" s="202"/>
      <c r="AE47" s="202"/>
      <c r="AG47" s="202"/>
    </row>
    <row r="48" spans="17:33" ht="21" customHeight="1">
      <c r="Q48" s="167"/>
      <c r="U48" s="202"/>
      <c r="AA48" s="167"/>
      <c r="AG48" s="257"/>
    </row>
    <row r="49" ht="21" customHeight="1">
      <c r="U49" s="202"/>
    </row>
    <row r="50" ht="21" customHeight="1">
      <c r="U50" s="202"/>
    </row>
    <row r="51" ht="21" customHeight="1">
      <c r="U51" s="202"/>
    </row>
    <row r="52" ht="21" customHeight="1">
      <c r="U52" s="202"/>
    </row>
    <row r="53" spans="21:23" ht="21" customHeight="1">
      <c r="U53" s="256"/>
      <c r="W53" s="256"/>
    </row>
  </sheetData>
  <sheetProtection/>
  <mergeCells count="2">
    <mergeCell ref="C4:AG4"/>
    <mergeCell ref="S5:AA5"/>
  </mergeCells>
  <printOptions/>
  <pageMargins left="0.7" right="0.4" top="0.48" bottom="0.5" header="0.5" footer="0.5"/>
  <pageSetup firstPageNumber="14" useFirstPageNumber="1" fitToHeight="1" fitToWidth="1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  <ignoredErrors>
    <ignoredError sqref="B16" numberStoredAsText="1"/>
    <ignoredError sqref="AA43 AG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zoomScale="70" zoomScaleNormal="70" zoomScaleSheetLayoutView="100" zoomScalePageLayoutView="0" workbookViewId="0" topLeftCell="A1">
      <selection activeCell="J15" sqref="J15"/>
    </sheetView>
  </sheetViews>
  <sheetFormatPr defaultColWidth="9.140625" defaultRowHeight="22.5" customHeight="1"/>
  <cols>
    <col min="1" max="1" width="43.140625" style="3" customWidth="1"/>
    <col min="2" max="2" width="8.8515625" style="3" customWidth="1"/>
    <col min="3" max="3" width="2.28125" style="3" customWidth="1"/>
    <col min="4" max="4" width="16.7109375" style="3" customWidth="1"/>
    <col min="5" max="5" width="2.140625" style="3" customWidth="1"/>
    <col min="6" max="6" width="16.7109375" style="3" customWidth="1"/>
    <col min="7" max="7" width="2.00390625" style="3" customWidth="1"/>
    <col min="8" max="8" width="16.7109375" style="3" customWidth="1"/>
    <col min="9" max="9" width="2.140625" style="3" customWidth="1"/>
    <col min="10" max="10" width="16.7109375" style="3" customWidth="1"/>
    <col min="11" max="11" width="2.140625" style="3" customWidth="1"/>
    <col min="12" max="12" width="16.7109375" style="3" customWidth="1"/>
    <col min="13" max="13" width="2.140625" style="3" customWidth="1"/>
    <col min="14" max="14" width="16.7109375" style="3" customWidth="1"/>
    <col min="15" max="15" width="2.140625" style="3" customWidth="1"/>
    <col min="16" max="16" width="16.7109375" style="3" customWidth="1"/>
    <col min="17" max="17" width="2.140625" style="3" customWidth="1"/>
    <col min="18" max="18" width="16.7109375" style="3" customWidth="1"/>
    <col min="19" max="19" width="2.140625" style="3" customWidth="1"/>
    <col min="20" max="20" width="16.7109375" style="3" customWidth="1"/>
    <col min="21" max="21" width="2.140625" style="3" customWidth="1"/>
    <col min="22" max="22" width="16.7109375" style="3" customWidth="1"/>
    <col min="23" max="23" width="2.140625" style="3" customWidth="1"/>
    <col min="24" max="24" width="16.7109375" style="3" customWidth="1"/>
    <col min="25" max="25" width="2.421875" style="3" customWidth="1"/>
    <col min="26" max="26" width="12.57421875" style="3" customWidth="1"/>
    <col min="27" max="16384" width="9.140625" style="3" customWidth="1"/>
  </cols>
  <sheetData>
    <row r="1" spans="1:23" ht="24.75" customHeight="1">
      <c r="A1" s="2" t="s">
        <v>126</v>
      </c>
      <c r="B1" s="2"/>
      <c r="C1" s="2"/>
      <c r="D1" s="13"/>
      <c r="E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W1" s="2"/>
    </row>
    <row r="2" spans="1:23" ht="24.75" customHeight="1">
      <c r="A2" s="2" t="s">
        <v>231</v>
      </c>
      <c r="B2" s="2"/>
      <c r="C2" s="2"/>
      <c r="D2" s="13"/>
      <c r="E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W2" s="2"/>
    </row>
    <row r="3" spans="1:24" ht="21.75" customHeight="1">
      <c r="A3" s="14"/>
      <c r="B3" s="14"/>
      <c r="C3" s="14"/>
      <c r="D3" s="13"/>
      <c r="E3" s="14"/>
      <c r="F3" s="12"/>
      <c r="G3" s="14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4"/>
      <c r="V3" s="12"/>
      <c r="W3" s="14"/>
      <c r="X3" s="107" t="s">
        <v>132</v>
      </c>
    </row>
    <row r="4" spans="1:24" ht="21.75" customHeight="1">
      <c r="A4" s="5"/>
      <c r="B4" s="5"/>
      <c r="C4" s="5"/>
      <c r="D4" s="271" t="s">
        <v>60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1:24" ht="21.75" customHeight="1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72" t="s">
        <v>138</v>
      </c>
      <c r="U5" s="272"/>
      <c r="V5" s="272"/>
      <c r="W5" s="4"/>
      <c r="X5" s="153"/>
    </row>
    <row r="6" spans="1:24" ht="21.75" customHeight="1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186" t="s">
        <v>21</v>
      </c>
      <c r="M6" s="4"/>
      <c r="N6" s="4"/>
      <c r="O6" s="4"/>
      <c r="P6" s="4"/>
      <c r="Q6" s="4"/>
      <c r="R6" s="4"/>
      <c r="S6" s="4"/>
      <c r="T6" s="4"/>
      <c r="U6" s="4"/>
      <c r="V6" s="115" t="s">
        <v>139</v>
      </c>
      <c r="W6" s="4"/>
      <c r="X6" s="153"/>
    </row>
    <row r="7" spans="1:24" ht="21.75" customHeight="1">
      <c r="A7" s="6"/>
      <c r="B7" s="6"/>
      <c r="C7" s="6"/>
      <c r="D7" s="6" t="s">
        <v>31</v>
      </c>
      <c r="E7" s="6"/>
      <c r="F7" s="6"/>
      <c r="G7" s="6"/>
      <c r="H7" s="6"/>
      <c r="I7" s="4"/>
      <c r="J7" s="4"/>
      <c r="K7" s="4"/>
      <c r="L7" s="138" t="s">
        <v>222</v>
      </c>
      <c r="M7" s="4"/>
      <c r="N7" s="4"/>
      <c r="O7" s="4"/>
      <c r="P7" s="4"/>
      <c r="Q7" s="4"/>
      <c r="R7" s="15" t="s">
        <v>22</v>
      </c>
      <c r="S7" s="4"/>
      <c r="T7" s="44" t="s">
        <v>90</v>
      </c>
      <c r="U7" s="44"/>
      <c r="V7" s="97" t="s">
        <v>140</v>
      </c>
      <c r="W7" s="6"/>
      <c r="X7" s="153"/>
    </row>
    <row r="8" spans="1:24" ht="21.75" customHeight="1">
      <c r="A8" s="6"/>
      <c r="B8" s="6"/>
      <c r="C8" s="6"/>
      <c r="D8" s="6" t="s">
        <v>32</v>
      </c>
      <c r="E8" s="6"/>
      <c r="F8" s="44" t="s">
        <v>120</v>
      </c>
      <c r="G8" s="6"/>
      <c r="H8" s="6" t="s">
        <v>28</v>
      </c>
      <c r="I8" s="6"/>
      <c r="J8" s="6"/>
      <c r="K8" s="6"/>
      <c r="L8" s="6" t="s">
        <v>223</v>
      </c>
      <c r="M8" s="6"/>
      <c r="N8" s="6" t="s">
        <v>98</v>
      </c>
      <c r="O8" s="6"/>
      <c r="P8" s="42" t="s">
        <v>52</v>
      </c>
      <c r="Q8" s="6"/>
      <c r="R8" s="6" t="s">
        <v>55</v>
      </c>
      <c r="S8" s="6"/>
      <c r="T8" s="44" t="s">
        <v>67</v>
      </c>
      <c r="U8" s="44"/>
      <c r="V8" s="56" t="s">
        <v>141</v>
      </c>
      <c r="W8" s="6"/>
      <c r="X8" s="56" t="s">
        <v>68</v>
      </c>
    </row>
    <row r="9" spans="1:24" ht="21.75" customHeight="1">
      <c r="A9" s="9"/>
      <c r="B9" s="10" t="s">
        <v>3</v>
      </c>
      <c r="C9" s="10"/>
      <c r="D9" s="91" t="s">
        <v>34</v>
      </c>
      <c r="E9" s="9"/>
      <c r="F9" s="92" t="s">
        <v>123</v>
      </c>
      <c r="G9" s="9"/>
      <c r="H9" s="91" t="s">
        <v>92</v>
      </c>
      <c r="I9" s="9"/>
      <c r="J9" s="136" t="s">
        <v>186</v>
      </c>
      <c r="K9" s="139"/>
      <c r="L9" s="91" t="s">
        <v>224</v>
      </c>
      <c r="M9" s="9"/>
      <c r="N9" s="91" t="s">
        <v>53</v>
      </c>
      <c r="O9" s="9"/>
      <c r="P9" s="92" t="s">
        <v>91</v>
      </c>
      <c r="Q9" s="9"/>
      <c r="R9" s="91" t="s">
        <v>54</v>
      </c>
      <c r="S9" s="9"/>
      <c r="T9" s="92" t="s">
        <v>1</v>
      </c>
      <c r="U9" s="44"/>
      <c r="V9" s="93" t="s">
        <v>19</v>
      </c>
      <c r="W9" s="9"/>
      <c r="X9" s="93" t="s">
        <v>45</v>
      </c>
    </row>
    <row r="10" spans="1:24" ht="11.25" customHeight="1">
      <c r="A10" s="9"/>
      <c r="B10" s="9"/>
      <c r="C10" s="10"/>
      <c r="D10" s="6"/>
      <c r="E10" s="9"/>
      <c r="F10" s="42"/>
      <c r="G10" s="9"/>
      <c r="H10" s="6"/>
      <c r="I10" s="9"/>
      <c r="J10" s="9"/>
      <c r="K10" s="9"/>
      <c r="L10" s="9"/>
      <c r="M10" s="9"/>
      <c r="N10" s="6"/>
      <c r="O10" s="9"/>
      <c r="P10" s="42"/>
      <c r="Q10" s="9"/>
      <c r="R10" s="6"/>
      <c r="S10" s="9"/>
      <c r="T10" s="42"/>
      <c r="U10" s="44"/>
      <c r="V10" s="56"/>
      <c r="W10" s="9"/>
      <c r="X10" s="56"/>
    </row>
    <row r="11" spans="1:24" ht="5.25" customHeight="1">
      <c r="A11" s="112"/>
      <c r="B11" s="112"/>
      <c r="C11" s="57"/>
      <c r="D11" s="58"/>
      <c r="E11" s="58"/>
      <c r="F11" s="16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170"/>
      <c r="W11" s="58"/>
      <c r="X11" s="58"/>
    </row>
    <row r="12" spans="1:3" s="109" customFormat="1" ht="22.5" customHeight="1">
      <c r="A12" s="200" t="s">
        <v>286</v>
      </c>
      <c r="B12" s="200"/>
      <c r="C12" s="140"/>
    </row>
    <row r="13" spans="1:3" s="1" customFormat="1" ht="22.5" customHeight="1" hidden="1">
      <c r="A13" s="140" t="s">
        <v>172</v>
      </c>
      <c r="B13" s="140"/>
      <c r="C13" s="57"/>
    </row>
    <row r="14" spans="1:24" s="1" customFormat="1" ht="22.5" customHeight="1" hidden="1">
      <c r="A14" s="57" t="s">
        <v>210</v>
      </c>
      <c r="B14" s="57"/>
      <c r="C14" s="57"/>
      <c r="D14" s="58">
        <v>7519938</v>
      </c>
      <c r="E14" s="58"/>
      <c r="F14" s="169">
        <v>-1628825</v>
      </c>
      <c r="G14" s="58"/>
      <c r="H14" s="58">
        <v>16478865</v>
      </c>
      <c r="I14" s="58"/>
      <c r="J14" s="159" t="s">
        <v>20</v>
      </c>
      <c r="K14" s="159"/>
      <c r="L14" s="159" t="s">
        <v>20</v>
      </c>
      <c r="M14" s="58"/>
      <c r="N14" s="58">
        <v>820666</v>
      </c>
      <c r="O14" s="58"/>
      <c r="P14" s="58">
        <v>1628825</v>
      </c>
      <c r="Q14" s="58"/>
      <c r="R14" s="58">
        <v>26461122</v>
      </c>
      <c r="S14" s="58"/>
      <c r="T14" s="58">
        <v>678632</v>
      </c>
      <c r="U14" s="58"/>
      <c r="V14" s="170">
        <f>T14</f>
        <v>678632</v>
      </c>
      <c r="W14" s="58"/>
      <c r="X14" s="170">
        <f>SUM(D14:T14)</f>
        <v>51959223</v>
      </c>
    </row>
    <row r="15" spans="1:24" s="100" customFormat="1" ht="22.5" customHeight="1" hidden="1">
      <c r="A15" s="156" t="s">
        <v>176</v>
      </c>
      <c r="B15" s="156"/>
      <c r="C15" s="156"/>
      <c r="D15" s="102"/>
      <c r="E15" s="102"/>
      <c r="F15" s="17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61"/>
      <c r="W15" s="102"/>
      <c r="X15" s="161"/>
    </row>
    <row r="16" spans="1:24" s="100" customFormat="1" ht="22.5" customHeight="1" hidden="1">
      <c r="A16" s="156" t="s">
        <v>177</v>
      </c>
      <c r="B16" s="156"/>
      <c r="C16" s="150">
        <v>3</v>
      </c>
      <c r="D16" s="157" t="s">
        <v>20</v>
      </c>
      <c r="E16" s="102"/>
      <c r="F16" s="157" t="s">
        <v>20</v>
      </c>
      <c r="G16" s="102"/>
      <c r="H16" s="157" t="s">
        <v>20</v>
      </c>
      <c r="I16" s="102"/>
      <c r="J16" s="157" t="s">
        <v>20</v>
      </c>
      <c r="K16" s="157"/>
      <c r="L16" s="157" t="s">
        <v>20</v>
      </c>
      <c r="M16" s="102"/>
      <c r="N16" s="157" t="s">
        <v>20</v>
      </c>
      <c r="O16" s="102"/>
      <c r="P16" s="157" t="s">
        <v>20</v>
      </c>
      <c r="Q16" s="102"/>
      <c r="R16" s="102">
        <v>12094</v>
      </c>
      <c r="S16" s="102"/>
      <c r="T16" s="157" t="s">
        <v>20</v>
      </c>
      <c r="U16" s="102"/>
      <c r="V16" s="161" t="str">
        <f>T16</f>
        <v>-</v>
      </c>
      <c r="W16" s="102"/>
      <c r="X16" s="161">
        <f>SUM(D16:T16)</f>
        <v>12094</v>
      </c>
    </row>
    <row r="17" spans="1:24" s="1" customFormat="1" ht="22.5" customHeight="1">
      <c r="A17" s="57" t="s">
        <v>172</v>
      </c>
      <c r="B17" s="57"/>
      <c r="C17" s="57"/>
      <c r="D17" s="58">
        <f>SUM(D14:D16)</f>
        <v>7519938</v>
      </c>
      <c r="E17" s="58"/>
      <c r="F17" s="58">
        <f>SUM(F14:F16)</f>
        <v>-1628825</v>
      </c>
      <c r="G17" s="58"/>
      <c r="H17" s="58">
        <f>SUM(H14:H16)</f>
        <v>16478865</v>
      </c>
      <c r="I17" s="58"/>
      <c r="J17" s="191">
        <f>SUM(J14:J16)</f>
        <v>0</v>
      </c>
      <c r="K17" s="174"/>
      <c r="L17" s="191">
        <f>SUM(L14:L16)</f>
        <v>0</v>
      </c>
      <c r="M17" s="58"/>
      <c r="N17" s="58">
        <f>SUM(N14:N16)</f>
        <v>820666</v>
      </c>
      <c r="O17" s="58"/>
      <c r="P17" s="58">
        <f>SUM(P14:P16)</f>
        <v>1628825</v>
      </c>
      <c r="Q17" s="58"/>
      <c r="R17" s="58">
        <f>SUM(R14:R16)</f>
        <v>26473216</v>
      </c>
      <c r="S17" s="58"/>
      <c r="T17" s="58">
        <f>SUM(T14:T16)</f>
        <v>678632</v>
      </c>
      <c r="U17" s="58"/>
      <c r="V17" s="58">
        <f>SUM(V14:V16)</f>
        <v>678632</v>
      </c>
      <c r="W17" s="58"/>
      <c r="X17" s="58">
        <f>SUM(X14:X16)</f>
        <v>51971317</v>
      </c>
    </row>
    <row r="18" spans="1:24" s="1" customFormat="1" ht="22.5" customHeight="1">
      <c r="A18" s="57" t="s">
        <v>181</v>
      </c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s="1" customFormat="1" ht="22.5" customHeight="1">
      <c r="A19" s="57" t="s">
        <v>154</v>
      </c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s="1" customFormat="1" ht="22.5" customHeight="1">
      <c r="A20" s="148" t="s">
        <v>182</v>
      </c>
      <c r="B20" s="148"/>
      <c r="C20" s="57"/>
      <c r="D20" s="58"/>
      <c r="E20" s="58"/>
      <c r="F20" s="169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70"/>
      <c r="W20" s="58"/>
      <c r="X20" s="170"/>
    </row>
    <row r="21" spans="1:24" s="1" customFormat="1" ht="22.5" customHeight="1">
      <c r="A21" s="148" t="s">
        <v>183</v>
      </c>
      <c r="B21" s="148"/>
      <c r="C21" s="57"/>
      <c r="D21" s="58"/>
      <c r="E21" s="58"/>
      <c r="F21" s="169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70"/>
      <c r="W21" s="58"/>
      <c r="X21" s="170"/>
    </row>
    <row r="22" spans="1:24" s="100" customFormat="1" ht="22.5" customHeight="1">
      <c r="A22" s="175" t="s">
        <v>187</v>
      </c>
      <c r="B22" s="175"/>
      <c r="C22" s="177"/>
      <c r="D22" s="102">
        <v>694004</v>
      </c>
      <c r="E22" s="102"/>
      <c r="F22" s="129" t="s">
        <v>20</v>
      </c>
      <c r="G22" s="102"/>
      <c r="H22" s="102">
        <v>20126119</v>
      </c>
      <c r="I22" s="102"/>
      <c r="J22" s="235">
        <v>3470021</v>
      </c>
      <c r="K22" s="235"/>
      <c r="L22" s="129" t="s">
        <v>20</v>
      </c>
      <c r="M22" s="235"/>
      <c r="N22" s="129" t="s">
        <v>20</v>
      </c>
      <c r="O22" s="102"/>
      <c r="P22" s="129" t="s">
        <v>20</v>
      </c>
      <c r="Q22" s="102"/>
      <c r="R22" s="129" t="s">
        <v>20</v>
      </c>
      <c r="S22" s="102"/>
      <c r="T22" s="129" t="s">
        <v>20</v>
      </c>
      <c r="U22" s="102"/>
      <c r="V22" s="129" t="s">
        <v>20</v>
      </c>
      <c r="W22" s="102"/>
      <c r="X22" s="235">
        <f>SUM(D22:V22)</f>
        <v>24290144</v>
      </c>
    </row>
    <row r="23" spans="1:24" s="100" customFormat="1" ht="22.5" customHeight="1">
      <c r="A23" s="176" t="s">
        <v>184</v>
      </c>
      <c r="B23" s="176"/>
      <c r="C23" s="177"/>
      <c r="D23" s="149">
        <v>-471000</v>
      </c>
      <c r="E23" s="149"/>
      <c r="F23" s="149">
        <v>1628825</v>
      </c>
      <c r="G23" s="149"/>
      <c r="H23" s="149">
        <v>-1032129</v>
      </c>
      <c r="I23" s="149"/>
      <c r="J23" s="129" t="s">
        <v>20</v>
      </c>
      <c r="K23" s="129"/>
      <c r="L23" s="129" t="s">
        <v>20</v>
      </c>
      <c r="M23" s="235"/>
      <c r="N23" s="129" t="s">
        <v>20</v>
      </c>
      <c r="O23" s="149"/>
      <c r="P23" s="149">
        <v>-1628825</v>
      </c>
      <c r="Q23" s="149"/>
      <c r="R23" s="149">
        <v>1503129</v>
      </c>
      <c r="S23" s="149"/>
      <c r="T23" s="129" t="s">
        <v>20</v>
      </c>
      <c r="U23" s="149"/>
      <c r="V23" s="129" t="s">
        <v>20</v>
      </c>
      <c r="W23" s="149"/>
      <c r="X23" s="129" t="s">
        <v>20</v>
      </c>
    </row>
    <row r="24" spans="1:24" s="100" customFormat="1" ht="22.5" customHeight="1">
      <c r="A24" s="112" t="s">
        <v>271</v>
      </c>
      <c r="B24" s="150">
        <v>16</v>
      </c>
      <c r="C24" s="156"/>
      <c r="D24" s="236" t="s">
        <v>20</v>
      </c>
      <c r="E24" s="149"/>
      <c r="F24" s="236" t="s">
        <v>20</v>
      </c>
      <c r="G24" s="149"/>
      <c r="H24" s="236" t="s">
        <v>20</v>
      </c>
      <c r="I24" s="149"/>
      <c r="J24" s="236" t="s">
        <v>20</v>
      </c>
      <c r="K24" s="237"/>
      <c r="L24" s="236" t="s">
        <v>20</v>
      </c>
      <c r="M24" s="235"/>
      <c r="N24" s="236" t="s">
        <v>20</v>
      </c>
      <c r="O24" s="149"/>
      <c r="P24" s="236" t="s">
        <v>20</v>
      </c>
      <c r="Q24" s="149"/>
      <c r="R24" s="238">
        <v>-9291531</v>
      </c>
      <c r="S24" s="149"/>
      <c r="T24" s="236" t="s">
        <v>20</v>
      </c>
      <c r="U24" s="149"/>
      <c r="V24" s="236" t="s">
        <v>20</v>
      </c>
      <c r="W24" s="149"/>
      <c r="X24" s="239">
        <f>SUM(D24:V24)</f>
        <v>-9291531</v>
      </c>
    </row>
    <row r="25" spans="1:24" s="225" customFormat="1" ht="22.5" customHeight="1">
      <c r="A25" s="147" t="s">
        <v>194</v>
      </c>
      <c r="B25" s="147"/>
      <c r="C25" s="224"/>
      <c r="D25" s="192"/>
      <c r="E25" s="149"/>
      <c r="F25" s="192"/>
      <c r="G25" s="149"/>
      <c r="H25" s="192"/>
      <c r="I25" s="149"/>
      <c r="J25" s="192"/>
      <c r="K25" s="157"/>
      <c r="L25" s="192"/>
      <c r="M25" s="149"/>
      <c r="N25" s="192"/>
      <c r="O25" s="157"/>
      <c r="P25" s="192"/>
      <c r="Q25" s="149"/>
      <c r="R25" s="149"/>
      <c r="S25" s="149"/>
      <c r="T25" s="157"/>
      <c r="U25" s="149"/>
      <c r="V25" s="157"/>
      <c r="W25" s="149"/>
      <c r="X25" s="161"/>
    </row>
    <row r="26" spans="1:24" s="1" customFormat="1" ht="22.5" customHeight="1">
      <c r="A26" s="11" t="s">
        <v>183</v>
      </c>
      <c r="C26" s="57"/>
      <c r="D26" s="190">
        <f>SUM(D22:D23)</f>
        <v>223004</v>
      </c>
      <c r="E26" s="58"/>
      <c r="F26" s="190">
        <f>SUM(F22:F23)</f>
        <v>1628825</v>
      </c>
      <c r="G26" s="58"/>
      <c r="H26" s="190">
        <f>SUM(H22:H23)</f>
        <v>19093990</v>
      </c>
      <c r="I26" s="58"/>
      <c r="J26" s="190">
        <f>SUM(J22:J23)</f>
        <v>3470021</v>
      </c>
      <c r="K26" s="170"/>
      <c r="L26" s="190">
        <f>SUM(L22:L23)</f>
        <v>0</v>
      </c>
      <c r="M26" s="58"/>
      <c r="N26" s="190">
        <f>SUM(N22:N23)</f>
        <v>0</v>
      </c>
      <c r="O26" s="58"/>
      <c r="P26" s="190">
        <f>SUM(P22:P23)</f>
        <v>-1628825</v>
      </c>
      <c r="Q26" s="58"/>
      <c r="R26" s="190">
        <f>SUM(R22:R24)</f>
        <v>-7788402</v>
      </c>
      <c r="S26" s="58"/>
      <c r="T26" s="190">
        <f>SUM(T22:T23)</f>
        <v>0</v>
      </c>
      <c r="U26" s="58"/>
      <c r="V26" s="190">
        <f>SUM(V22:V23)</f>
        <v>0</v>
      </c>
      <c r="W26" s="58"/>
      <c r="X26" s="190">
        <f>SUM(X22:X24)</f>
        <v>14998613</v>
      </c>
    </row>
    <row r="27" spans="1:24" s="100" customFormat="1" ht="22.5" customHeight="1">
      <c r="A27" s="112" t="s">
        <v>266</v>
      </c>
      <c r="B27" s="112"/>
      <c r="C27" s="156"/>
      <c r="D27" s="188">
        <v>0</v>
      </c>
      <c r="E27" s="102"/>
      <c r="F27" s="188">
        <v>0</v>
      </c>
      <c r="G27" s="102"/>
      <c r="H27" s="188">
        <v>0</v>
      </c>
      <c r="I27" s="102"/>
      <c r="J27" s="188">
        <v>0</v>
      </c>
      <c r="K27" s="161"/>
      <c r="L27" s="124">
        <v>371607</v>
      </c>
      <c r="M27" s="102"/>
      <c r="N27" s="188">
        <v>0</v>
      </c>
      <c r="O27" s="102"/>
      <c r="P27" s="188">
        <v>0</v>
      </c>
      <c r="Q27" s="102"/>
      <c r="R27" s="188">
        <v>0</v>
      </c>
      <c r="S27" s="102"/>
      <c r="T27" s="124">
        <v>-436547</v>
      </c>
      <c r="U27" s="102"/>
      <c r="V27" s="188">
        <f>T27</f>
        <v>-436547</v>
      </c>
      <c r="W27" s="102"/>
      <c r="X27" s="188">
        <f>SUM(D27:T27)</f>
        <v>-64940</v>
      </c>
    </row>
    <row r="28" spans="1:24" s="1" customFormat="1" ht="22.5" customHeight="1">
      <c r="A28" s="57" t="s">
        <v>185</v>
      </c>
      <c r="B28" s="57"/>
      <c r="C28" s="57"/>
      <c r="D28" s="145"/>
      <c r="E28" s="58"/>
      <c r="F28" s="172"/>
      <c r="G28" s="58"/>
      <c r="H28" s="145"/>
      <c r="I28" s="58"/>
      <c r="J28" s="196"/>
      <c r="K28" s="160"/>
      <c r="L28" s="160"/>
      <c r="M28" s="58"/>
      <c r="N28" s="196"/>
      <c r="O28" s="58"/>
      <c r="P28" s="145"/>
      <c r="Q28" s="58"/>
      <c r="R28" s="145"/>
      <c r="S28" s="58"/>
      <c r="T28" s="145"/>
      <c r="U28" s="58"/>
      <c r="V28" s="173"/>
      <c r="W28" s="58"/>
      <c r="X28" s="173"/>
    </row>
    <row r="29" spans="1:24" s="1" customFormat="1" ht="22.5" customHeight="1">
      <c r="A29" s="57" t="s">
        <v>154</v>
      </c>
      <c r="B29" s="57"/>
      <c r="C29" s="57"/>
      <c r="D29" s="190">
        <f>SUM(D26:D28)</f>
        <v>223004</v>
      </c>
      <c r="E29" s="58"/>
      <c r="F29" s="190">
        <f>SUM(F26:F28)</f>
        <v>1628825</v>
      </c>
      <c r="G29" s="58"/>
      <c r="H29" s="190">
        <f>SUM(H26:H28)</f>
        <v>19093990</v>
      </c>
      <c r="I29" s="58"/>
      <c r="J29" s="190">
        <f>SUM(J26:J28)</f>
        <v>3470021</v>
      </c>
      <c r="K29" s="43"/>
      <c r="L29" s="190">
        <f>SUM(L26:L28)</f>
        <v>371607</v>
      </c>
      <c r="M29" s="58"/>
      <c r="N29" s="190">
        <f>SUM(N26:N28)</f>
        <v>0</v>
      </c>
      <c r="O29" s="58"/>
      <c r="P29" s="69">
        <f>SUM(P26:P28)</f>
        <v>-1628825</v>
      </c>
      <c r="Q29" s="58"/>
      <c r="R29" s="69">
        <f>SUM(R26:R28)</f>
        <v>-7788402</v>
      </c>
      <c r="S29" s="58"/>
      <c r="T29" s="190">
        <f>SUM(T26:T28)</f>
        <v>-436547</v>
      </c>
      <c r="U29" s="43"/>
      <c r="V29" s="190">
        <f>SUM(V26:V28)</f>
        <v>-436547</v>
      </c>
      <c r="W29" s="43"/>
      <c r="X29" s="190">
        <f>SUM(X26:X28)</f>
        <v>14933673</v>
      </c>
    </row>
    <row r="30" spans="1:24" s="1" customFormat="1" ht="22.5" customHeight="1">
      <c r="A30" s="57" t="s">
        <v>148</v>
      </c>
      <c r="B30" s="57"/>
      <c r="C30" s="57"/>
      <c r="D30" s="58"/>
      <c r="E30" s="58"/>
      <c r="F30" s="16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70"/>
      <c r="W30" s="58"/>
      <c r="X30" s="170"/>
    </row>
    <row r="31" spans="1:24" s="100" customFormat="1" ht="21.75">
      <c r="A31" s="156" t="s">
        <v>149</v>
      </c>
      <c r="B31" s="156"/>
      <c r="C31" s="156"/>
      <c r="D31" s="188">
        <v>0</v>
      </c>
      <c r="E31" s="149"/>
      <c r="F31" s="188">
        <v>0</v>
      </c>
      <c r="G31" s="149"/>
      <c r="H31" s="188">
        <v>0</v>
      </c>
      <c r="I31" s="149"/>
      <c r="J31" s="188">
        <v>0</v>
      </c>
      <c r="K31" s="157"/>
      <c r="L31" s="188">
        <v>0</v>
      </c>
      <c r="M31" s="149"/>
      <c r="N31" s="188">
        <v>0</v>
      </c>
      <c r="O31" s="157"/>
      <c r="P31" s="188">
        <v>0</v>
      </c>
      <c r="Q31" s="102"/>
      <c r="R31" s="239">
        <v>5717627</v>
      </c>
      <c r="S31" s="102"/>
      <c r="T31" s="188">
        <v>0</v>
      </c>
      <c r="U31" s="102"/>
      <c r="V31" s="188">
        <v>0</v>
      </c>
      <c r="W31" s="102"/>
      <c r="X31" s="162">
        <f>SUM(D31:T31)</f>
        <v>5717627</v>
      </c>
    </row>
    <row r="32" spans="1:24" s="1" customFormat="1" ht="22.5" thickBot="1">
      <c r="A32" s="57" t="s">
        <v>277</v>
      </c>
      <c r="B32" s="57"/>
      <c r="C32" s="57"/>
      <c r="D32" s="122">
        <f>D17+D29+D31</f>
        <v>7742942</v>
      </c>
      <c r="E32" s="58"/>
      <c r="F32" s="198">
        <f>F17+F29+F31</f>
        <v>0</v>
      </c>
      <c r="G32" s="43"/>
      <c r="H32" s="122">
        <f>H17+H29+H31</f>
        <v>35572855</v>
      </c>
      <c r="I32" s="58"/>
      <c r="J32" s="122">
        <f>J17+J29+J31</f>
        <v>3470021</v>
      </c>
      <c r="K32" s="43"/>
      <c r="L32" s="198">
        <f>L17+L29+L31</f>
        <v>371607</v>
      </c>
      <c r="M32" s="58"/>
      <c r="N32" s="122">
        <f>N17+N29+N31</f>
        <v>820666</v>
      </c>
      <c r="O32" s="58"/>
      <c r="P32" s="198">
        <f>P17+P29+P31</f>
        <v>0</v>
      </c>
      <c r="Q32" s="58"/>
      <c r="R32" s="122">
        <f>R17+R29+R31</f>
        <v>24402441</v>
      </c>
      <c r="S32" s="58"/>
      <c r="T32" s="122">
        <f>T17+T29+T31</f>
        <v>242085</v>
      </c>
      <c r="U32" s="24"/>
      <c r="V32" s="122">
        <f>V17+V29+V31</f>
        <v>242085</v>
      </c>
      <c r="W32" s="43"/>
      <c r="X32" s="122">
        <f>X17+X29+X31</f>
        <v>72622617</v>
      </c>
    </row>
    <row r="33" ht="12" customHeight="1" thickTop="1"/>
    <row r="34" spans="1:24" ht="22.5" customHeight="1">
      <c r="A34" s="89" t="s">
        <v>283</v>
      </c>
      <c r="B34" s="89"/>
      <c r="C34" s="5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2.5" customHeight="1">
      <c r="A35" s="140" t="s">
        <v>214</v>
      </c>
      <c r="B35" s="140"/>
      <c r="C35" s="57"/>
      <c r="D35" s="201">
        <v>7742942</v>
      </c>
      <c r="E35" s="1"/>
      <c r="F35" s="192">
        <v>0</v>
      </c>
      <c r="G35" s="1"/>
      <c r="H35" s="201">
        <v>35572855</v>
      </c>
      <c r="I35" s="1"/>
      <c r="J35" s="201">
        <v>3470021</v>
      </c>
      <c r="K35" s="1"/>
      <c r="L35" s="201">
        <v>428671</v>
      </c>
      <c r="M35" s="1"/>
      <c r="N35" s="201">
        <v>820666</v>
      </c>
      <c r="O35" s="1"/>
      <c r="P35" s="192">
        <v>0</v>
      </c>
      <c r="Q35" s="1"/>
      <c r="R35" s="201">
        <v>26736166</v>
      </c>
      <c r="S35" s="1"/>
      <c r="T35" s="201">
        <v>1280946</v>
      </c>
      <c r="U35" s="1"/>
      <c r="V35" s="201">
        <v>1280946</v>
      </c>
      <c r="W35" s="1"/>
      <c r="X35" s="201">
        <v>76052267</v>
      </c>
    </row>
    <row r="36" spans="1:24" s="1" customFormat="1" ht="22.5" customHeight="1">
      <c r="A36" s="57" t="s">
        <v>181</v>
      </c>
      <c r="B36" s="57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 s="1" customFormat="1" ht="22.5" customHeight="1">
      <c r="A37" s="57" t="s">
        <v>154</v>
      </c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s="1" customFormat="1" ht="22.5" customHeight="1">
      <c r="A38" s="148" t="s">
        <v>267</v>
      </c>
      <c r="B38" s="148"/>
      <c r="C38" s="57"/>
      <c r="D38" s="58"/>
      <c r="E38" s="58"/>
      <c r="F38" s="169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70"/>
      <c r="W38" s="58"/>
      <c r="X38" s="170"/>
    </row>
    <row r="39" spans="1:24" s="100" customFormat="1" ht="22.5" customHeight="1" hidden="1">
      <c r="A39" s="175"/>
      <c r="B39" s="175"/>
      <c r="C39" s="177"/>
      <c r="D39" s="102"/>
      <c r="E39" s="102"/>
      <c r="F39" s="157"/>
      <c r="G39" s="102"/>
      <c r="H39" s="102"/>
      <c r="I39" s="102"/>
      <c r="J39" s="161"/>
      <c r="K39" s="161"/>
      <c r="L39" s="157"/>
      <c r="M39" s="102"/>
      <c r="N39" s="157"/>
      <c r="O39" s="102"/>
      <c r="P39" s="157"/>
      <c r="Q39" s="102"/>
      <c r="R39" s="157"/>
      <c r="S39" s="102"/>
      <c r="T39" s="157"/>
      <c r="U39" s="102"/>
      <c r="V39" s="157"/>
      <c r="W39" s="102"/>
      <c r="X39" s="161"/>
    </row>
    <row r="40" spans="1:24" s="100" customFormat="1" ht="22.5" customHeight="1" hidden="1">
      <c r="A40" s="176"/>
      <c r="B40" s="176"/>
      <c r="C40" s="177"/>
      <c r="D40" s="149"/>
      <c r="E40" s="149"/>
      <c r="F40" s="223"/>
      <c r="G40" s="149"/>
      <c r="H40" s="149"/>
      <c r="I40" s="149"/>
      <c r="J40" s="157"/>
      <c r="K40" s="157"/>
      <c r="L40" s="157"/>
      <c r="M40" s="149"/>
      <c r="N40" s="157"/>
      <c r="O40" s="149"/>
      <c r="P40" s="149"/>
      <c r="Q40" s="149"/>
      <c r="R40" s="149"/>
      <c r="S40" s="149"/>
      <c r="T40" s="157"/>
      <c r="U40" s="149"/>
      <c r="V40" s="157"/>
      <c r="W40" s="149"/>
      <c r="X40" s="157"/>
    </row>
    <row r="41" spans="1:24" s="100" customFormat="1" ht="22.5" customHeight="1">
      <c r="A41" s="112" t="s">
        <v>272</v>
      </c>
      <c r="B41" s="150">
        <v>16</v>
      </c>
      <c r="C41" s="156"/>
      <c r="D41" s="236" t="s">
        <v>20</v>
      </c>
      <c r="E41" s="149"/>
      <c r="F41" s="236" t="s">
        <v>20</v>
      </c>
      <c r="G41" s="149"/>
      <c r="H41" s="236" t="s">
        <v>20</v>
      </c>
      <c r="I41" s="149"/>
      <c r="J41" s="236" t="s">
        <v>20</v>
      </c>
      <c r="K41" s="237"/>
      <c r="L41" s="236" t="s">
        <v>20</v>
      </c>
      <c r="M41" s="235"/>
      <c r="N41" s="236" t="s">
        <v>20</v>
      </c>
      <c r="O41" s="149"/>
      <c r="P41" s="236" t="s">
        <v>20</v>
      </c>
      <c r="Q41" s="149"/>
      <c r="R41" s="238">
        <v>-5807206</v>
      </c>
      <c r="S41" s="149"/>
      <c r="T41" s="236" t="s">
        <v>20</v>
      </c>
      <c r="U41" s="149"/>
      <c r="V41" s="236" t="s">
        <v>20</v>
      </c>
      <c r="W41" s="149"/>
      <c r="X41" s="239">
        <f>SUM(D41:V41)</f>
        <v>-5807206</v>
      </c>
    </row>
    <row r="42" spans="1:24" s="1" customFormat="1" ht="22.5" customHeight="1">
      <c r="A42" s="1" t="s">
        <v>329</v>
      </c>
      <c r="C42" s="57"/>
      <c r="D42" s="190">
        <f>SUM(D39:D40)</f>
        <v>0</v>
      </c>
      <c r="E42" s="58"/>
      <c r="F42" s="190">
        <f>SUM(F39:F40)</f>
        <v>0</v>
      </c>
      <c r="G42" s="58"/>
      <c r="H42" s="190">
        <f>SUM(H39:H40)</f>
        <v>0</v>
      </c>
      <c r="I42" s="58"/>
      <c r="J42" s="190">
        <f>SUM(J39:J40)</f>
        <v>0</v>
      </c>
      <c r="K42" s="170"/>
      <c r="L42" s="190">
        <f>SUM(L39:L40)</f>
        <v>0</v>
      </c>
      <c r="M42" s="58"/>
      <c r="N42" s="190">
        <f>SUM(N39:N40)</f>
        <v>0</v>
      </c>
      <c r="O42" s="58"/>
      <c r="P42" s="190">
        <f>SUM(P39:P40)</f>
        <v>0</v>
      </c>
      <c r="Q42" s="58"/>
      <c r="R42" s="190">
        <f>SUM(R39:R41)</f>
        <v>-5807206</v>
      </c>
      <c r="S42" s="58"/>
      <c r="T42" s="190">
        <f>SUM(T39:T40)</f>
        <v>0</v>
      </c>
      <c r="U42" s="58"/>
      <c r="V42" s="190">
        <f>SUM(V39:V40)</f>
        <v>0</v>
      </c>
      <c r="W42" s="58"/>
      <c r="X42" s="190">
        <f>SUM(X39:X41)</f>
        <v>-5807206</v>
      </c>
    </row>
    <row r="43" spans="1:24" s="1" customFormat="1" ht="22.5" customHeight="1">
      <c r="A43" s="57" t="s">
        <v>185</v>
      </c>
      <c r="B43" s="57"/>
      <c r="C43" s="57"/>
      <c r="D43" s="145"/>
      <c r="E43" s="58"/>
      <c r="F43" s="172"/>
      <c r="G43" s="58"/>
      <c r="H43" s="145"/>
      <c r="I43" s="58"/>
      <c r="J43" s="196"/>
      <c r="K43" s="160"/>
      <c r="L43" s="160"/>
      <c r="M43" s="58"/>
      <c r="N43" s="196"/>
      <c r="O43" s="58"/>
      <c r="P43" s="145"/>
      <c r="Q43" s="58"/>
      <c r="R43" s="145"/>
      <c r="S43" s="58"/>
      <c r="T43" s="145"/>
      <c r="U43" s="58"/>
      <c r="V43" s="173"/>
      <c r="W43" s="58"/>
      <c r="X43" s="173"/>
    </row>
    <row r="44" spans="1:24" s="1" customFormat="1" ht="22.5" customHeight="1">
      <c r="A44" s="57" t="s">
        <v>154</v>
      </c>
      <c r="B44" s="57"/>
      <c r="C44" s="57"/>
      <c r="D44" s="190">
        <f>SUM(D42:D43)</f>
        <v>0</v>
      </c>
      <c r="E44" s="58"/>
      <c r="F44" s="190">
        <f>SUM(F42:F43)</f>
        <v>0</v>
      </c>
      <c r="G44" s="58"/>
      <c r="H44" s="190">
        <f>SUM(H42:H43)</f>
        <v>0</v>
      </c>
      <c r="I44" s="58"/>
      <c r="J44" s="190">
        <f>SUM(J42:J43)</f>
        <v>0</v>
      </c>
      <c r="K44" s="43"/>
      <c r="L44" s="190">
        <f>SUM(L42:L43)</f>
        <v>0</v>
      </c>
      <c r="M44" s="58"/>
      <c r="N44" s="190">
        <f>SUM(N42:N43)</f>
        <v>0</v>
      </c>
      <c r="O44" s="58"/>
      <c r="P44" s="190">
        <f>SUM(P42:P43)</f>
        <v>0</v>
      </c>
      <c r="Q44" s="58"/>
      <c r="R44" s="69">
        <f>SUM(R42:R43)</f>
        <v>-5807206</v>
      </c>
      <c r="S44" s="58"/>
      <c r="T44" s="190">
        <f>SUM(T42:T43)</f>
        <v>0</v>
      </c>
      <c r="U44" s="43"/>
      <c r="V44" s="190">
        <f>SUM(V42:V43)</f>
        <v>0</v>
      </c>
      <c r="W44" s="43"/>
      <c r="X44" s="190">
        <f>SUM(X42:X43)</f>
        <v>-5807206</v>
      </c>
    </row>
    <row r="45" spans="1:24" ht="22.5" customHeight="1">
      <c r="A45" s="57" t="s">
        <v>148</v>
      </c>
      <c r="B45" s="57"/>
      <c r="C45" s="57"/>
      <c r="D45" s="58"/>
      <c r="E45" s="58"/>
      <c r="F45" s="169"/>
      <c r="G45" s="58"/>
      <c r="H45" s="58"/>
      <c r="I45" s="58"/>
      <c r="J45" s="58"/>
      <c r="K45" s="58"/>
      <c r="L45" s="58"/>
      <c r="M45" s="58"/>
      <c r="N45" s="58"/>
      <c r="O45" s="58"/>
      <c r="P45" s="169"/>
      <c r="Q45" s="58"/>
      <c r="R45" s="58"/>
      <c r="S45" s="58"/>
      <c r="T45" s="58"/>
      <c r="U45" s="160"/>
      <c r="V45" s="58"/>
      <c r="W45" s="58"/>
      <c r="X45" s="170"/>
    </row>
    <row r="46" spans="1:24" ht="22.5" customHeight="1">
      <c r="A46" s="112" t="s">
        <v>149</v>
      </c>
      <c r="B46" s="112"/>
      <c r="C46" s="156"/>
      <c r="D46" s="188">
        <v>0</v>
      </c>
      <c r="E46" s="102"/>
      <c r="F46" s="188">
        <v>0</v>
      </c>
      <c r="G46" s="102"/>
      <c r="H46" s="188">
        <v>0</v>
      </c>
      <c r="I46" s="102"/>
      <c r="J46" s="188">
        <v>0</v>
      </c>
      <c r="K46" s="157"/>
      <c r="L46" s="188">
        <v>0</v>
      </c>
      <c r="M46" s="102"/>
      <c r="N46" s="188">
        <v>0</v>
      </c>
      <c r="O46" s="157"/>
      <c r="P46" s="188">
        <v>0</v>
      </c>
      <c r="Q46" s="102"/>
      <c r="R46" s="188">
        <f>'BL'!H244</f>
        <v>3034666</v>
      </c>
      <c r="S46" s="102"/>
      <c r="T46" s="188">
        <v>0</v>
      </c>
      <c r="U46" s="157"/>
      <c r="V46" s="188">
        <v>0</v>
      </c>
      <c r="W46" s="102"/>
      <c r="X46" s="188">
        <f>SUM(D46:T46)</f>
        <v>3034666</v>
      </c>
    </row>
    <row r="47" spans="1:26" ht="22.5" customHeight="1" thickBot="1">
      <c r="A47" s="57" t="s">
        <v>276</v>
      </c>
      <c r="B47" s="57"/>
      <c r="C47" s="57"/>
      <c r="D47" s="199">
        <f>D35+D44+D46</f>
        <v>7742942</v>
      </c>
      <c r="E47" s="58"/>
      <c r="F47" s="198">
        <f>F35+F44+F46</f>
        <v>0</v>
      </c>
      <c r="G47" s="43"/>
      <c r="H47" s="199">
        <f>H35+H44+H46</f>
        <v>35572855</v>
      </c>
      <c r="I47" s="58"/>
      <c r="J47" s="199">
        <f>J35+J44+J46</f>
        <v>3470021</v>
      </c>
      <c r="K47" s="43"/>
      <c r="L47" s="199">
        <f>L35+L44+L46</f>
        <v>428671</v>
      </c>
      <c r="M47" s="58"/>
      <c r="N47" s="199">
        <f>N35+N44+N46</f>
        <v>820666</v>
      </c>
      <c r="O47" s="58"/>
      <c r="P47" s="198">
        <f>P35+P44+P46</f>
        <v>0</v>
      </c>
      <c r="Q47" s="43"/>
      <c r="R47" s="199">
        <f>R35+R44+R46</f>
        <v>23963626</v>
      </c>
      <c r="S47" s="58"/>
      <c r="T47" s="199">
        <f>T35+T44+T46</f>
        <v>1280946</v>
      </c>
      <c r="U47" s="159"/>
      <c r="V47" s="199">
        <f>V35+V44+V46</f>
        <v>1280946</v>
      </c>
      <c r="W47" s="43"/>
      <c r="X47" s="199">
        <f>X35+X44+X46</f>
        <v>73279727</v>
      </c>
      <c r="Z47" s="242"/>
    </row>
    <row r="48" ht="22.5" customHeight="1" thickTop="1"/>
  </sheetData>
  <sheetProtection/>
  <mergeCells count="2">
    <mergeCell ref="D4:X4"/>
    <mergeCell ref="T5:V5"/>
  </mergeCells>
  <printOptions horizontalCentered="1"/>
  <pageMargins left="0.7" right="0.4" top="0.48" bottom="0.5" header="0.5" footer="0.5"/>
  <pageSetup firstPageNumber="15" useFirstPageNumber="1" horizontalDpi="600" verticalDpi="600" orientation="landscape" paperSize="9" scale="59" r:id="rId1"/>
  <headerFooter alignWithMargins="0">
    <oddFooter>&amp;L
หมายเหตุประกอบงบการเงินเป็นส่วนหนึ่งของงบการเงินนี้&amp;C
&amp;P&amp;R
</oddFooter>
  </headerFooter>
  <ignoredErrors>
    <ignoredError sqref="D42:R42 D26:P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7"/>
  <sheetViews>
    <sheetView showGridLines="0" zoomScaleSheetLayoutView="100" zoomScalePageLayoutView="0" workbookViewId="0" topLeftCell="A1">
      <selection activeCell="L7" sqref="L7"/>
    </sheetView>
  </sheetViews>
  <sheetFormatPr defaultColWidth="9.140625" defaultRowHeight="23.25" customHeight="1"/>
  <cols>
    <col min="1" max="1" width="5.140625" style="30" customWidth="1"/>
    <col min="2" max="2" width="39.7109375" style="30" customWidth="1"/>
    <col min="3" max="3" width="10.7109375" style="19" customWidth="1"/>
    <col min="4" max="4" width="12.140625" style="30" customWidth="1"/>
    <col min="5" max="5" width="0.85546875" style="30" customWidth="1"/>
    <col min="6" max="6" width="12.140625" style="30" customWidth="1"/>
    <col min="7" max="7" width="0.85546875" style="30" customWidth="1"/>
    <col min="8" max="8" width="12.140625" style="30" customWidth="1"/>
    <col min="9" max="9" width="0.85546875" style="30" customWidth="1"/>
    <col min="10" max="10" width="12.140625" style="30" customWidth="1"/>
    <col min="11" max="16384" width="9.140625" style="30" customWidth="1"/>
  </cols>
  <sheetData>
    <row r="1" spans="1:10" ht="21.75" customHeight="1">
      <c r="A1" s="25" t="s">
        <v>0</v>
      </c>
      <c r="B1" s="25"/>
      <c r="C1" s="216"/>
      <c r="H1" s="270"/>
      <c r="I1" s="270"/>
      <c r="J1" s="270"/>
    </row>
    <row r="2" spans="1:10" ht="21.75" customHeight="1">
      <c r="A2" s="25" t="s">
        <v>321</v>
      </c>
      <c r="B2" s="25"/>
      <c r="C2" s="216"/>
      <c r="H2" s="270"/>
      <c r="I2" s="270"/>
      <c r="J2" s="270"/>
    </row>
    <row r="3" spans="1:10" ht="19.5" customHeight="1">
      <c r="A3" s="274"/>
      <c r="B3" s="274"/>
      <c r="C3" s="21"/>
      <c r="J3" s="107" t="s">
        <v>132</v>
      </c>
    </row>
    <row r="4" spans="1:10" ht="19.5" customHeight="1">
      <c r="A4" s="275"/>
      <c r="B4" s="275"/>
      <c r="C4" s="30"/>
      <c r="D4" s="267" t="s">
        <v>2</v>
      </c>
      <c r="E4" s="267"/>
      <c r="F4" s="267"/>
      <c r="G4" s="26"/>
      <c r="H4" s="267" t="s">
        <v>60</v>
      </c>
      <c r="I4" s="267"/>
      <c r="J4" s="267"/>
    </row>
    <row r="5" spans="1:10" ht="21" customHeight="1">
      <c r="A5" s="275"/>
      <c r="B5" s="275"/>
      <c r="C5" s="30"/>
      <c r="D5" s="265" t="s">
        <v>284</v>
      </c>
      <c r="E5" s="266"/>
      <c r="F5" s="266"/>
      <c r="G5" s="151"/>
      <c r="H5" s="265" t="s">
        <v>284</v>
      </c>
      <c r="I5" s="266"/>
      <c r="J5" s="266"/>
    </row>
    <row r="6" spans="1:10" ht="21" customHeight="1">
      <c r="A6" s="154"/>
      <c r="B6" s="154"/>
      <c r="D6" s="269" t="s">
        <v>285</v>
      </c>
      <c r="E6" s="264"/>
      <c r="F6" s="264"/>
      <c r="G6" s="209"/>
      <c r="H6" s="269" t="s">
        <v>285</v>
      </c>
      <c r="I6" s="264"/>
      <c r="J6" s="264"/>
    </row>
    <row r="7" spans="1:10" ht="21" customHeight="1">
      <c r="A7" s="154"/>
      <c r="B7" s="154"/>
      <c r="C7" s="19" t="s">
        <v>3</v>
      </c>
      <c r="D7" s="222" t="s">
        <v>263</v>
      </c>
      <c r="E7" s="203"/>
      <c r="F7" s="222" t="s">
        <v>213</v>
      </c>
      <c r="G7" s="97"/>
      <c r="H7" s="222" t="s">
        <v>263</v>
      </c>
      <c r="I7" s="203"/>
      <c r="J7" s="222" t="s">
        <v>213</v>
      </c>
    </row>
    <row r="8" spans="1:10" ht="1.5" customHeight="1">
      <c r="A8" s="275"/>
      <c r="B8" s="275"/>
      <c r="C8" s="30"/>
      <c r="D8" s="276"/>
      <c r="E8" s="276"/>
      <c r="F8" s="276"/>
      <c r="G8" s="276"/>
      <c r="H8" s="276"/>
      <c r="I8" s="276"/>
      <c r="J8" s="276"/>
    </row>
    <row r="9" spans="1:13" ht="21" customHeight="1">
      <c r="A9" s="28" t="s">
        <v>35</v>
      </c>
      <c r="B9" s="28"/>
      <c r="C9" s="22"/>
      <c r="D9" s="76"/>
      <c r="E9" s="76"/>
      <c r="F9" s="76"/>
      <c r="G9" s="76"/>
      <c r="H9" s="76"/>
      <c r="I9" s="76"/>
      <c r="J9" s="76"/>
      <c r="M9" s="34"/>
    </row>
    <row r="10" spans="1:12" ht="21" customHeight="1">
      <c r="A10" s="101" t="s">
        <v>82</v>
      </c>
      <c r="B10" s="101"/>
      <c r="D10" s="34">
        <f>'BL'!D244</f>
        <v>6795469</v>
      </c>
      <c r="E10" s="34"/>
      <c r="F10" s="34">
        <v>20275554</v>
      </c>
      <c r="G10" s="34"/>
      <c r="H10" s="34">
        <f>'BL'!H244</f>
        <v>3034666</v>
      </c>
      <c r="I10" s="34"/>
      <c r="J10" s="34">
        <v>5717627</v>
      </c>
      <c r="L10" s="54"/>
    </row>
    <row r="11" spans="1:10" ht="21" customHeight="1">
      <c r="A11" s="245" t="s">
        <v>49</v>
      </c>
      <c r="B11" s="245"/>
      <c r="D11" s="34"/>
      <c r="E11" s="34"/>
      <c r="F11" s="34"/>
      <c r="G11" s="34"/>
      <c r="H11" s="34"/>
      <c r="I11" s="34"/>
      <c r="J11" s="34"/>
    </row>
    <row r="12" spans="1:10" ht="21" customHeight="1">
      <c r="A12" s="101" t="s">
        <v>116</v>
      </c>
      <c r="B12" s="101"/>
      <c r="D12" s="34">
        <v>5579770</v>
      </c>
      <c r="E12" s="34"/>
      <c r="F12" s="34">
        <v>4795890</v>
      </c>
      <c r="G12" s="34"/>
      <c r="H12" s="34">
        <v>1331322</v>
      </c>
      <c r="I12" s="34"/>
      <c r="J12" s="34">
        <v>1386299</v>
      </c>
    </row>
    <row r="13" spans="1:10" ht="21" customHeight="1">
      <c r="A13" s="101" t="s">
        <v>117</v>
      </c>
      <c r="B13" s="101"/>
      <c r="D13" s="34">
        <v>657078</v>
      </c>
      <c r="E13" s="34"/>
      <c r="F13" s="34">
        <v>688496</v>
      </c>
      <c r="G13" s="34"/>
      <c r="H13" s="34">
        <v>6108</v>
      </c>
      <c r="I13" s="34"/>
      <c r="J13" s="34">
        <v>5934</v>
      </c>
    </row>
    <row r="14" spans="1:4" ht="21" customHeight="1">
      <c r="A14" s="54" t="s">
        <v>270</v>
      </c>
      <c r="B14" s="101"/>
      <c r="D14" s="34"/>
    </row>
    <row r="15" spans="1:10" ht="21" customHeight="1">
      <c r="A15" s="54" t="s">
        <v>278</v>
      </c>
      <c r="B15" s="101"/>
      <c r="C15" s="19">
        <v>4</v>
      </c>
      <c r="D15" s="34">
        <v>67656</v>
      </c>
      <c r="E15" s="34"/>
      <c r="F15" s="34">
        <v>10858</v>
      </c>
      <c r="H15" s="104">
        <v>-3873</v>
      </c>
      <c r="J15" s="104">
        <v>-2721</v>
      </c>
    </row>
    <row r="16" spans="1:2" ht="21" customHeight="1">
      <c r="A16" s="54" t="s">
        <v>255</v>
      </c>
      <c r="B16" s="101"/>
    </row>
    <row r="17" spans="1:2" ht="21" customHeight="1">
      <c r="A17" s="54" t="s">
        <v>256</v>
      </c>
      <c r="B17" s="101"/>
    </row>
    <row r="18" spans="1:10" ht="21" customHeight="1">
      <c r="A18" s="54" t="s">
        <v>155</v>
      </c>
      <c r="B18" s="101"/>
      <c r="D18" s="34">
        <v>168925</v>
      </c>
      <c r="E18" s="34"/>
      <c r="F18" s="34">
        <v>39283</v>
      </c>
      <c r="G18" s="34"/>
      <c r="H18" s="34">
        <v>165396</v>
      </c>
      <c r="I18" s="34"/>
      <c r="J18" s="34">
        <v>-5275</v>
      </c>
    </row>
    <row r="19" spans="1:10" ht="21" customHeight="1">
      <c r="A19" s="101" t="s">
        <v>50</v>
      </c>
      <c r="B19" s="101"/>
      <c r="D19" s="34">
        <v>-276937</v>
      </c>
      <c r="E19" s="34"/>
      <c r="F19" s="34">
        <v>-231301</v>
      </c>
      <c r="G19" s="34"/>
      <c r="H19" s="34">
        <v>-2097706</v>
      </c>
      <c r="I19" s="34"/>
      <c r="J19" s="34">
        <v>-1225173</v>
      </c>
    </row>
    <row r="20" spans="1:10" ht="21" customHeight="1">
      <c r="A20" s="54" t="s">
        <v>174</v>
      </c>
      <c r="B20" s="101"/>
      <c r="D20" s="34">
        <v>-32643</v>
      </c>
      <c r="E20" s="34"/>
      <c r="F20" s="34">
        <v>-33473</v>
      </c>
      <c r="G20" s="34"/>
      <c r="H20" s="34">
        <v>-7763098</v>
      </c>
      <c r="I20" s="34"/>
      <c r="J20" s="34">
        <v>-4226293</v>
      </c>
    </row>
    <row r="21" spans="1:10" ht="21" customHeight="1">
      <c r="A21" s="101" t="s">
        <v>88</v>
      </c>
      <c r="B21" s="101"/>
      <c r="D21" s="34">
        <v>6044046</v>
      </c>
      <c r="E21" s="34"/>
      <c r="F21" s="34">
        <v>4483537</v>
      </c>
      <c r="G21" s="34"/>
      <c r="H21" s="34">
        <v>2556687</v>
      </c>
      <c r="I21" s="34"/>
      <c r="J21" s="34">
        <v>2006118</v>
      </c>
    </row>
    <row r="22" spans="1:10" ht="21" customHeight="1">
      <c r="A22" s="54" t="s">
        <v>156</v>
      </c>
      <c r="B22" s="101"/>
      <c r="D22" s="34">
        <v>-6469503</v>
      </c>
      <c r="E22" s="34"/>
      <c r="F22" s="34">
        <v>-3514545</v>
      </c>
      <c r="G22" s="34"/>
      <c r="H22" s="210">
        <v>-67</v>
      </c>
      <c r="I22" s="34"/>
      <c r="J22" s="210">
        <v>-162202</v>
      </c>
    </row>
    <row r="23" spans="1:10" ht="21" customHeight="1">
      <c r="A23" s="54" t="s">
        <v>289</v>
      </c>
      <c r="B23" s="101"/>
      <c r="D23" s="34">
        <v>371755</v>
      </c>
      <c r="E23" s="49"/>
      <c r="F23" s="34">
        <v>437949</v>
      </c>
      <c r="G23" s="49"/>
      <c r="H23" s="210">
        <v>107247</v>
      </c>
      <c r="I23" s="49"/>
      <c r="J23" s="210">
        <v>113232</v>
      </c>
    </row>
    <row r="24" spans="1:10" ht="21" customHeight="1">
      <c r="A24" s="54" t="s">
        <v>248</v>
      </c>
      <c r="D24" s="141">
        <v>0</v>
      </c>
      <c r="E24" s="34"/>
      <c r="F24" s="141">
        <v>0</v>
      </c>
      <c r="G24" s="34"/>
      <c r="H24" s="210">
        <v>-4000</v>
      </c>
      <c r="I24" s="34"/>
      <c r="J24" s="210">
        <v>-1116</v>
      </c>
    </row>
    <row r="25" spans="1:10" ht="21" customHeight="1">
      <c r="A25" s="54" t="s">
        <v>293</v>
      </c>
      <c r="B25" s="101"/>
      <c r="D25" s="34"/>
      <c r="E25" s="34"/>
      <c r="F25" s="34"/>
      <c r="G25" s="34"/>
      <c r="H25" s="211"/>
      <c r="I25" s="34"/>
      <c r="J25" s="211"/>
    </row>
    <row r="26" spans="1:10" ht="21" customHeight="1">
      <c r="A26" s="54" t="s">
        <v>294</v>
      </c>
      <c r="B26" s="101"/>
      <c r="D26" s="34">
        <v>-82884</v>
      </c>
      <c r="E26" s="34"/>
      <c r="F26" s="34">
        <v>4588</v>
      </c>
      <c r="G26" s="34"/>
      <c r="H26" s="212">
        <v>9762</v>
      </c>
      <c r="I26" s="34"/>
      <c r="J26" s="212">
        <v>-15261</v>
      </c>
    </row>
    <row r="27" spans="1:10" ht="21" customHeight="1">
      <c r="A27" s="54" t="s">
        <v>291</v>
      </c>
      <c r="B27" s="101"/>
      <c r="E27" s="34"/>
      <c r="G27" s="34"/>
      <c r="H27" s="34"/>
      <c r="I27" s="34"/>
      <c r="J27" s="34"/>
    </row>
    <row r="28" spans="1:10" ht="21" customHeight="1">
      <c r="A28" s="54" t="s">
        <v>292</v>
      </c>
      <c r="B28" s="101"/>
      <c r="D28" s="34">
        <v>-6990</v>
      </c>
      <c r="E28" s="34"/>
      <c r="F28" s="34">
        <v>-5911</v>
      </c>
      <c r="G28" s="34"/>
      <c r="H28" s="141">
        <v>0</v>
      </c>
      <c r="I28" s="34"/>
      <c r="J28" s="141">
        <v>0</v>
      </c>
    </row>
    <row r="29" spans="1:10" ht="21" customHeight="1">
      <c r="A29" s="54" t="s">
        <v>322</v>
      </c>
      <c r="B29" s="101"/>
      <c r="D29" s="34">
        <v>96261</v>
      </c>
      <c r="E29" s="34"/>
      <c r="F29" s="34">
        <v>-171390</v>
      </c>
      <c r="G29" s="34"/>
      <c r="H29" s="34">
        <v>2921</v>
      </c>
      <c r="I29" s="34"/>
      <c r="J29" s="34">
        <v>-32614</v>
      </c>
    </row>
    <row r="30" spans="1:10" ht="21" customHeight="1">
      <c r="A30" s="54" t="s">
        <v>201</v>
      </c>
      <c r="B30" s="101"/>
      <c r="D30" s="34"/>
      <c r="E30" s="34"/>
      <c r="F30" s="34"/>
      <c r="G30" s="34"/>
      <c r="H30" s="34"/>
      <c r="I30" s="34"/>
      <c r="J30" s="34"/>
    </row>
    <row r="31" spans="1:10" ht="21" customHeight="1">
      <c r="A31" s="54" t="s">
        <v>268</v>
      </c>
      <c r="B31" s="101"/>
      <c r="D31" s="34">
        <v>-2385285</v>
      </c>
      <c r="E31" s="34"/>
      <c r="F31" s="34">
        <v>-1198310</v>
      </c>
      <c r="G31" s="34"/>
      <c r="H31" s="141">
        <v>0</v>
      </c>
      <c r="I31" s="34"/>
      <c r="J31" s="141">
        <v>0</v>
      </c>
    </row>
    <row r="32" spans="1:10" ht="21" customHeight="1">
      <c r="A32" s="54" t="s">
        <v>192</v>
      </c>
      <c r="B32" s="101"/>
      <c r="C32" s="19">
        <v>9</v>
      </c>
      <c r="D32" s="141">
        <v>0</v>
      </c>
      <c r="E32" s="34"/>
      <c r="F32" s="34">
        <v>-309481</v>
      </c>
      <c r="G32" s="34"/>
      <c r="H32" s="141">
        <v>0</v>
      </c>
      <c r="I32" s="34"/>
      <c r="J32" s="141">
        <v>-244094</v>
      </c>
    </row>
    <row r="33" spans="1:10" ht="23.25" customHeight="1">
      <c r="A33" s="54" t="s">
        <v>203</v>
      </c>
      <c r="B33" s="101"/>
      <c r="D33" s="34"/>
      <c r="E33" s="34"/>
      <c r="F33" s="34"/>
      <c r="G33" s="34"/>
      <c r="H33" s="34"/>
      <c r="I33" s="34"/>
      <c r="J33" s="34"/>
    </row>
    <row r="34" spans="1:10" ht="23.25" customHeight="1">
      <c r="A34" s="54" t="s">
        <v>191</v>
      </c>
      <c r="B34" s="101"/>
      <c r="D34" s="141">
        <v>0</v>
      </c>
      <c r="E34" s="34"/>
      <c r="F34" s="34">
        <v>-8673448</v>
      </c>
      <c r="G34" s="34"/>
      <c r="H34" s="141">
        <v>0</v>
      </c>
      <c r="I34" s="34"/>
      <c r="J34" s="141">
        <v>0</v>
      </c>
    </row>
    <row r="35" spans="1:2" ht="23.25" customHeight="1">
      <c r="A35" s="101" t="s">
        <v>110</v>
      </c>
      <c r="B35" s="101"/>
    </row>
    <row r="36" spans="1:10" ht="23.25" customHeight="1">
      <c r="A36" s="54" t="s">
        <v>211</v>
      </c>
      <c r="B36" s="101"/>
      <c r="C36" s="19" t="s">
        <v>290</v>
      </c>
      <c r="D36" s="34">
        <v>-3891453</v>
      </c>
      <c r="E36" s="34"/>
      <c r="F36" s="34">
        <v>-3141251</v>
      </c>
      <c r="G36" s="34"/>
      <c r="H36" s="141">
        <v>0</v>
      </c>
      <c r="I36" s="34"/>
      <c r="J36" s="141">
        <v>0</v>
      </c>
    </row>
    <row r="37" spans="1:10" ht="23.25" customHeight="1">
      <c r="A37" s="54" t="s">
        <v>146</v>
      </c>
      <c r="B37" s="101"/>
      <c r="D37" s="75">
        <v>-292272</v>
      </c>
      <c r="E37" s="34"/>
      <c r="F37" s="75">
        <v>2784209</v>
      </c>
      <c r="G37" s="34"/>
      <c r="H37" s="75">
        <f>'BL'!H229</f>
        <v>-1302876</v>
      </c>
      <c r="I37" s="34"/>
      <c r="J37" s="75">
        <v>-182</v>
      </c>
    </row>
    <row r="38" spans="3:10" ht="21" customHeight="1">
      <c r="C38" s="30"/>
      <c r="D38" s="34">
        <f>SUM(D9:D37)</f>
        <v>6342993</v>
      </c>
      <c r="E38" s="34"/>
      <c r="F38" s="34">
        <f>SUM(F9:F37)</f>
        <v>16241254</v>
      </c>
      <c r="G38" s="34"/>
      <c r="H38" s="34">
        <f>SUM(H9:H37)</f>
        <v>-3957511</v>
      </c>
      <c r="I38" s="34"/>
      <c r="J38" s="34">
        <f>SUM(J9:J37)</f>
        <v>3314279</v>
      </c>
    </row>
    <row r="39" spans="1:10" ht="23.25" customHeight="1">
      <c r="A39" s="25" t="s">
        <v>0</v>
      </c>
      <c r="B39" s="25"/>
      <c r="C39" s="216"/>
      <c r="H39" s="270"/>
      <c r="I39" s="270"/>
      <c r="J39" s="270"/>
    </row>
    <row r="40" spans="1:10" ht="23.25" customHeight="1">
      <c r="A40" s="25" t="s">
        <v>321</v>
      </c>
      <c r="B40" s="25"/>
      <c r="C40" s="216"/>
      <c r="H40" s="270"/>
      <c r="I40" s="270"/>
      <c r="J40" s="270"/>
    </row>
    <row r="41" spans="1:10" ht="18" customHeight="1">
      <c r="A41" s="274"/>
      <c r="B41" s="274"/>
      <c r="C41" s="21"/>
      <c r="J41" s="107" t="s">
        <v>132</v>
      </c>
    </row>
    <row r="42" spans="1:10" ht="19.5" customHeight="1">
      <c r="A42" s="275"/>
      <c r="B42" s="275"/>
      <c r="C42" s="30"/>
      <c r="D42" s="267" t="s">
        <v>2</v>
      </c>
      <c r="E42" s="267"/>
      <c r="F42" s="267"/>
      <c r="G42" s="26"/>
      <c r="H42" s="267" t="s">
        <v>60</v>
      </c>
      <c r="I42" s="267"/>
      <c r="J42" s="267"/>
    </row>
    <row r="43" spans="1:10" ht="23.25" customHeight="1">
      <c r="A43" s="275"/>
      <c r="B43" s="275"/>
      <c r="C43" s="30"/>
      <c r="D43" s="265" t="s">
        <v>284</v>
      </c>
      <c r="E43" s="266"/>
      <c r="F43" s="266"/>
      <c r="G43" s="151"/>
      <c r="H43" s="265" t="s">
        <v>284</v>
      </c>
      <c r="I43" s="266"/>
      <c r="J43" s="266"/>
    </row>
    <row r="44" spans="1:10" ht="23.25" customHeight="1">
      <c r="A44" s="154"/>
      <c r="B44" s="154"/>
      <c r="D44" s="269" t="s">
        <v>285</v>
      </c>
      <c r="E44" s="264"/>
      <c r="F44" s="264"/>
      <c r="G44" s="209"/>
      <c r="H44" s="269" t="s">
        <v>285</v>
      </c>
      <c r="I44" s="264"/>
      <c r="J44" s="264"/>
    </row>
    <row r="45" spans="1:10" ht="23.25" customHeight="1">
      <c r="A45" s="154"/>
      <c r="B45" s="154"/>
      <c r="C45" s="19" t="s">
        <v>3</v>
      </c>
      <c r="D45" s="222" t="s">
        <v>263</v>
      </c>
      <c r="E45" s="203"/>
      <c r="F45" s="222" t="s">
        <v>213</v>
      </c>
      <c r="G45" s="97"/>
      <c r="H45" s="222" t="s">
        <v>263</v>
      </c>
      <c r="I45" s="203"/>
      <c r="J45" s="222" t="s">
        <v>213</v>
      </c>
    </row>
    <row r="46" spans="1:10" ht="23.25" customHeight="1">
      <c r="A46" s="28" t="s">
        <v>235</v>
      </c>
      <c r="B46" s="154"/>
      <c r="D46" s="103"/>
      <c r="E46" s="203"/>
      <c r="F46" s="103"/>
      <c r="G46" s="97"/>
      <c r="H46" s="103"/>
      <c r="I46" s="203"/>
      <c r="J46" s="103"/>
    </row>
    <row r="47" spans="1:10" ht="23.25" customHeight="1">
      <c r="A47" s="245" t="s">
        <v>70</v>
      </c>
      <c r="B47" s="245"/>
      <c r="D47" s="76"/>
      <c r="E47" s="76"/>
      <c r="F47" s="76"/>
      <c r="G47" s="76"/>
      <c r="H47" s="76"/>
      <c r="I47" s="76"/>
      <c r="J47" s="76"/>
    </row>
    <row r="48" spans="1:10" ht="23.25" customHeight="1">
      <c r="A48" s="54" t="s">
        <v>36</v>
      </c>
      <c r="D48" s="34">
        <v>745002</v>
      </c>
      <c r="E48" s="34"/>
      <c r="F48" s="34">
        <v>-4074130</v>
      </c>
      <c r="G48" s="34"/>
      <c r="H48" s="34">
        <v>1193242</v>
      </c>
      <c r="I48" s="34"/>
      <c r="J48" s="34">
        <v>146651</v>
      </c>
    </row>
    <row r="49" spans="1:10" ht="23.25" customHeight="1">
      <c r="A49" s="30" t="s">
        <v>37</v>
      </c>
      <c r="D49" s="34">
        <v>5037844</v>
      </c>
      <c r="E49" s="34"/>
      <c r="F49" s="34">
        <v>-7995151</v>
      </c>
      <c r="G49" s="34"/>
      <c r="H49" s="76">
        <v>564700</v>
      </c>
      <c r="I49" s="34"/>
      <c r="J49" s="76">
        <v>-2364891</v>
      </c>
    </row>
    <row r="50" spans="1:10" ht="23.25" customHeight="1">
      <c r="A50" s="54" t="s">
        <v>212</v>
      </c>
      <c r="D50" s="34">
        <v>319269</v>
      </c>
      <c r="E50" s="34"/>
      <c r="F50" s="34">
        <v>-1456035</v>
      </c>
      <c r="G50" s="34"/>
      <c r="H50" s="76">
        <v>-91706</v>
      </c>
      <c r="I50" s="34"/>
      <c r="J50" s="76">
        <v>-326758</v>
      </c>
    </row>
    <row r="51" spans="1:10" ht="23.25" customHeight="1">
      <c r="A51" s="30" t="s">
        <v>38</v>
      </c>
      <c r="D51" s="104">
        <v>-844013</v>
      </c>
      <c r="E51" s="34"/>
      <c r="F51" s="34">
        <v>501085</v>
      </c>
      <c r="G51" s="34"/>
      <c r="H51" s="78">
        <v>70257</v>
      </c>
      <c r="I51" s="34"/>
      <c r="J51" s="78">
        <v>-187018</v>
      </c>
    </row>
    <row r="52" spans="1:10" ht="23.25" customHeight="1">
      <c r="A52" s="30" t="s">
        <v>8</v>
      </c>
      <c r="D52" s="34">
        <v>-572425</v>
      </c>
      <c r="E52" s="34"/>
      <c r="F52" s="34">
        <v>-657899</v>
      </c>
      <c r="G52" s="34"/>
      <c r="H52" s="34">
        <v>-736</v>
      </c>
      <c r="I52" s="34"/>
      <c r="J52" s="34">
        <v>-576</v>
      </c>
    </row>
    <row r="53" spans="1:10" ht="23.25" customHeight="1">
      <c r="A53" s="30" t="s">
        <v>39</v>
      </c>
      <c r="D53" s="34">
        <v>1300004</v>
      </c>
      <c r="E53" s="34"/>
      <c r="F53" s="34">
        <v>2931034</v>
      </c>
      <c r="G53" s="34"/>
      <c r="H53" s="34">
        <v>-33941</v>
      </c>
      <c r="I53" s="34"/>
      <c r="J53" s="34">
        <v>-1180015</v>
      </c>
    </row>
    <row r="54" spans="1:12" ht="23.25" customHeight="1">
      <c r="A54" s="30" t="s">
        <v>14</v>
      </c>
      <c r="D54" s="76">
        <v>2778489</v>
      </c>
      <c r="E54" s="76"/>
      <c r="F54" s="76">
        <v>1472021</v>
      </c>
      <c r="G54" s="76"/>
      <c r="H54" s="213">
        <v>388174</v>
      </c>
      <c r="I54" s="76"/>
      <c r="J54" s="213">
        <v>534577</v>
      </c>
      <c r="L54" s="54"/>
    </row>
    <row r="55" spans="1:12" ht="23.25" customHeight="1">
      <c r="A55" s="54" t="s">
        <v>297</v>
      </c>
      <c r="D55" s="76">
        <v>-64294</v>
      </c>
      <c r="E55" s="76"/>
      <c r="F55" s="76">
        <v>-83428</v>
      </c>
      <c r="G55" s="76"/>
      <c r="H55" s="141">
        <v>0</v>
      </c>
      <c r="I55" s="76"/>
      <c r="J55" s="141">
        <v>0</v>
      </c>
      <c r="L55" s="54"/>
    </row>
    <row r="56" spans="1:10" ht="23.25" customHeight="1">
      <c r="A56" s="30" t="s">
        <v>69</v>
      </c>
      <c r="D56" s="75">
        <v>-2352469</v>
      </c>
      <c r="E56" s="34"/>
      <c r="F56" s="75">
        <v>-3846875</v>
      </c>
      <c r="G56" s="34"/>
      <c r="H56" s="214">
        <v>-38407</v>
      </c>
      <c r="I56" s="215"/>
      <c r="J56" s="214">
        <v>-30285</v>
      </c>
    </row>
    <row r="57" spans="1:10" ht="23.25" customHeight="1">
      <c r="A57" s="21" t="s">
        <v>257</v>
      </c>
      <c r="B57" s="21"/>
      <c r="C57" s="22"/>
      <c r="D57" s="29">
        <f>SUM(D47:D56)+D38</f>
        <v>12690400</v>
      </c>
      <c r="E57" s="24"/>
      <c r="F57" s="29">
        <f>SUM(F47:F56)+F38</f>
        <v>3031876</v>
      </c>
      <c r="G57" s="34"/>
      <c r="H57" s="29">
        <f>SUM(H47:H56)+H38</f>
        <v>-1905928</v>
      </c>
      <c r="I57" s="24"/>
      <c r="J57" s="29">
        <f>SUM(J47:J56)+J38</f>
        <v>-94036</v>
      </c>
    </row>
    <row r="58" spans="1:10" ht="15.75" customHeight="1">
      <c r="A58" s="21"/>
      <c r="B58" s="21"/>
      <c r="C58" s="22"/>
      <c r="D58" s="33"/>
      <c r="E58" s="24"/>
      <c r="F58" s="33"/>
      <c r="G58" s="34"/>
      <c r="H58" s="33"/>
      <c r="I58" s="24"/>
      <c r="J58" s="33"/>
    </row>
    <row r="59" spans="1:10" ht="23.25" customHeight="1">
      <c r="A59" s="28" t="s">
        <v>40</v>
      </c>
      <c r="B59" s="28"/>
      <c r="C59" s="22"/>
      <c r="D59" s="34"/>
      <c r="E59" s="34"/>
      <c r="F59" s="34"/>
      <c r="G59" s="34"/>
      <c r="H59" s="34"/>
      <c r="I59" s="34"/>
      <c r="J59" s="34"/>
    </row>
    <row r="60" spans="1:10" ht="23.25" customHeight="1">
      <c r="A60" s="30" t="s">
        <v>80</v>
      </c>
      <c r="D60" s="76">
        <v>396185</v>
      </c>
      <c r="E60" s="76"/>
      <c r="F60" s="76">
        <v>108148</v>
      </c>
      <c r="G60" s="76"/>
      <c r="H60" s="76">
        <v>2022821</v>
      </c>
      <c r="I60" s="76"/>
      <c r="J60" s="76">
        <v>1189878</v>
      </c>
    </row>
    <row r="61" spans="1:10" ht="23.25" customHeight="1">
      <c r="A61" s="30" t="s">
        <v>118</v>
      </c>
      <c r="D61" s="99">
        <v>3196886</v>
      </c>
      <c r="E61" s="34"/>
      <c r="F61" s="99">
        <v>2420676</v>
      </c>
      <c r="G61" s="76"/>
      <c r="H61" s="76">
        <v>7014075</v>
      </c>
      <c r="I61" s="76"/>
      <c r="J61" s="76">
        <v>4226293</v>
      </c>
    </row>
    <row r="62" spans="1:10" ht="23.25" customHeight="1">
      <c r="A62" s="54" t="s">
        <v>323</v>
      </c>
      <c r="D62" s="141">
        <v>0</v>
      </c>
      <c r="E62" s="34"/>
      <c r="F62" s="141">
        <v>0</v>
      </c>
      <c r="G62" s="76"/>
      <c r="H62" s="210">
        <v>-1075187</v>
      </c>
      <c r="I62" s="76"/>
      <c r="J62" s="210">
        <v>-8895586</v>
      </c>
    </row>
    <row r="63" spans="1:10" ht="23.25" customHeight="1">
      <c r="A63" s="54" t="s">
        <v>237</v>
      </c>
      <c r="D63" s="95"/>
      <c r="E63" s="34"/>
      <c r="F63" s="95"/>
      <c r="G63" s="76"/>
      <c r="H63" s="210"/>
      <c r="I63" s="76"/>
      <c r="J63" s="210"/>
    </row>
    <row r="64" spans="1:10" ht="23.25" customHeight="1">
      <c r="A64" s="113" t="s">
        <v>324</v>
      </c>
      <c r="D64" s="99">
        <v>62438</v>
      </c>
      <c r="E64" s="34"/>
      <c r="F64" s="99">
        <v>4182318</v>
      </c>
      <c r="G64" s="76"/>
      <c r="H64" s="141">
        <v>0</v>
      </c>
      <c r="I64" s="76"/>
      <c r="J64" s="141">
        <v>0</v>
      </c>
    </row>
    <row r="65" spans="1:10" ht="23.25" customHeight="1">
      <c r="A65" s="54" t="s">
        <v>279</v>
      </c>
      <c r="D65" s="76"/>
      <c r="E65" s="76"/>
      <c r="F65" s="76"/>
      <c r="G65" s="76"/>
      <c r="H65" s="210"/>
      <c r="I65" s="76"/>
      <c r="J65" s="210"/>
    </row>
    <row r="66" spans="1:10" ht="23.25" customHeight="1">
      <c r="A66" s="54" t="s">
        <v>219</v>
      </c>
      <c r="D66" s="141">
        <v>0</v>
      </c>
      <c r="F66" s="141">
        <v>0</v>
      </c>
      <c r="H66" s="141">
        <v>0</v>
      </c>
      <c r="J66" s="210">
        <v>10750937</v>
      </c>
    </row>
    <row r="67" spans="1:10" ht="23.25" customHeight="1">
      <c r="A67" s="30" t="s">
        <v>99</v>
      </c>
      <c r="D67" s="76">
        <v>-11662942</v>
      </c>
      <c r="E67" s="76"/>
      <c r="F67" s="76">
        <v>-4280560</v>
      </c>
      <c r="G67" s="76"/>
      <c r="H67" s="215">
        <v>-2153160</v>
      </c>
      <c r="I67" s="76"/>
      <c r="J67" s="215">
        <v>-31156528</v>
      </c>
    </row>
    <row r="68" spans="1:10" ht="23.25" customHeight="1">
      <c r="A68" s="101" t="s">
        <v>295</v>
      </c>
      <c r="C68" s="19">
        <v>3</v>
      </c>
      <c r="D68" s="76">
        <v>-314207</v>
      </c>
      <c r="E68" s="76"/>
      <c r="F68" s="141">
        <v>0</v>
      </c>
      <c r="G68" s="76"/>
      <c r="H68" s="141">
        <v>0</v>
      </c>
      <c r="I68" s="76"/>
      <c r="J68" s="141">
        <v>0</v>
      </c>
    </row>
    <row r="69" spans="1:10" ht="23.25" customHeight="1">
      <c r="A69" s="101" t="s">
        <v>128</v>
      </c>
      <c r="D69" s="76">
        <v>9420762</v>
      </c>
      <c r="E69" s="76"/>
      <c r="F69" s="76">
        <v>4745615</v>
      </c>
      <c r="G69" s="76"/>
      <c r="H69" s="210">
        <v>493147</v>
      </c>
      <c r="I69" s="76"/>
      <c r="J69" s="210">
        <v>304328</v>
      </c>
    </row>
    <row r="70" spans="1:10" ht="23.25" customHeight="1">
      <c r="A70" s="54" t="s">
        <v>199</v>
      </c>
      <c r="D70" s="141">
        <v>0</v>
      </c>
      <c r="E70" s="76"/>
      <c r="F70" s="76">
        <v>-45013122</v>
      </c>
      <c r="G70" s="76"/>
      <c r="H70" s="141">
        <v>0</v>
      </c>
      <c r="I70" s="76"/>
      <c r="J70" s="141">
        <v>0</v>
      </c>
    </row>
    <row r="71" spans="1:10" ht="23.25" customHeight="1">
      <c r="A71" s="54" t="s">
        <v>325</v>
      </c>
      <c r="D71" s="141">
        <v>0</v>
      </c>
      <c r="E71" s="34"/>
      <c r="F71" s="141">
        <v>0</v>
      </c>
      <c r="G71" s="34"/>
      <c r="H71" s="210">
        <v>-5050791</v>
      </c>
      <c r="I71" s="34"/>
      <c r="J71" s="210">
        <v>-9133288</v>
      </c>
    </row>
    <row r="72" spans="1:10" ht="23.25" customHeight="1">
      <c r="A72" s="54" t="s">
        <v>306</v>
      </c>
      <c r="D72" s="141"/>
      <c r="E72" s="34"/>
      <c r="F72" s="141"/>
      <c r="G72" s="34"/>
      <c r="H72" s="210"/>
      <c r="I72" s="34"/>
      <c r="J72" s="210"/>
    </row>
    <row r="73" spans="1:10" ht="23.25" customHeight="1">
      <c r="A73" s="54" t="s">
        <v>307</v>
      </c>
      <c r="D73" s="76">
        <v>-15696946</v>
      </c>
      <c r="E73" s="76"/>
      <c r="F73" s="76">
        <v>-13076100</v>
      </c>
      <c r="G73" s="76"/>
      <c r="H73" s="76">
        <v>-2519425</v>
      </c>
      <c r="I73" s="76"/>
      <c r="J73" s="76">
        <v>-3342495</v>
      </c>
    </row>
    <row r="74" ht="23.25" customHeight="1">
      <c r="C74" s="30"/>
    </row>
    <row r="75" spans="1:10" ht="23.25" customHeight="1">
      <c r="A75" s="25" t="s">
        <v>0</v>
      </c>
      <c r="B75" s="25"/>
      <c r="C75" s="216"/>
      <c r="H75" s="270"/>
      <c r="I75" s="270"/>
      <c r="J75" s="270"/>
    </row>
    <row r="76" spans="1:10" ht="23.25" customHeight="1">
      <c r="A76" s="25" t="s">
        <v>321</v>
      </c>
      <c r="B76" s="25"/>
      <c r="C76" s="216"/>
      <c r="H76" s="270"/>
      <c r="I76" s="270"/>
      <c r="J76" s="270"/>
    </row>
    <row r="77" spans="1:10" ht="20.25" customHeight="1">
      <c r="A77" s="274"/>
      <c r="B77" s="274"/>
      <c r="C77" s="21"/>
      <c r="J77" s="107" t="s">
        <v>132</v>
      </c>
    </row>
    <row r="78" spans="1:10" ht="19.5" customHeight="1">
      <c r="A78" s="275"/>
      <c r="B78" s="275"/>
      <c r="C78" s="30"/>
      <c r="D78" s="267" t="s">
        <v>2</v>
      </c>
      <c r="E78" s="267"/>
      <c r="F78" s="267"/>
      <c r="G78" s="26"/>
      <c r="H78" s="267" t="s">
        <v>60</v>
      </c>
      <c r="I78" s="267"/>
      <c r="J78" s="267"/>
    </row>
    <row r="79" spans="1:10" ht="23.25" customHeight="1">
      <c r="A79" s="275"/>
      <c r="B79" s="275"/>
      <c r="C79" s="30"/>
      <c r="D79" s="265" t="s">
        <v>284</v>
      </c>
      <c r="E79" s="266"/>
      <c r="F79" s="266"/>
      <c r="G79" s="151"/>
      <c r="H79" s="265" t="s">
        <v>284</v>
      </c>
      <c r="I79" s="266"/>
      <c r="J79" s="266"/>
    </row>
    <row r="80" spans="1:10" ht="23.25" customHeight="1">
      <c r="A80" s="154"/>
      <c r="B80" s="154"/>
      <c r="D80" s="269" t="s">
        <v>285</v>
      </c>
      <c r="E80" s="264"/>
      <c r="F80" s="264"/>
      <c r="G80" s="209"/>
      <c r="H80" s="269" t="s">
        <v>285</v>
      </c>
      <c r="I80" s="264"/>
      <c r="J80" s="264"/>
    </row>
    <row r="81" spans="1:10" ht="23.25" customHeight="1">
      <c r="A81" s="154"/>
      <c r="B81" s="154"/>
      <c r="D81" s="222" t="s">
        <v>263</v>
      </c>
      <c r="E81" s="203"/>
      <c r="F81" s="222" t="s">
        <v>213</v>
      </c>
      <c r="G81" s="97"/>
      <c r="H81" s="222" t="s">
        <v>263</v>
      </c>
      <c r="I81" s="203"/>
      <c r="J81" s="222" t="s">
        <v>213</v>
      </c>
    </row>
    <row r="82" spans="1:10" ht="9" customHeight="1">
      <c r="A82" s="154"/>
      <c r="B82" s="154"/>
      <c r="D82" s="103"/>
      <c r="E82" s="203"/>
      <c r="F82" s="103"/>
      <c r="G82" s="97"/>
      <c r="H82" s="103"/>
      <c r="I82" s="203"/>
      <c r="J82" s="103"/>
    </row>
    <row r="83" spans="1:10" ht="23.25" customHeight="1">
      <c r="A83" s="28" t="s">
        <v>236</v>
      </c>
      <c r="B83" s="154"/>
      <c r="D83" s="97"/>
      <c r="E83" s="203"/>
      <c r="F83" s="115"/>
      <c r="G83" s="97"/>
      <c r="H83" s="97"/>
      <c r="I83" s="203"/>
      <c r="J83" s="115"/>
    </row>
    <row r="84" spans="1:10" ht="23.25" customHeight="1">
      <c r="A84" s="54" t="s">
        <v>308</v>
      </c>
      <c r="B84" s="154"/>
      <c r="D84" s="97"/>
      <c r="E84" s="203"/>
      <c r="F84" s="115"/>
      <c r="G84" s="97"/>
      <c r="H84" s="97"/>
      <c r="I84" s="203"/>
      <c r="J84" s="115"/>
    </row>
    <row r="85" spans="1:10" ht="23.25" customHeight="1">
      <c r="A85" s="54" t="s">
        <v>307</v>
      </c>
      <c r="D85" s="34">
        <v>291928</v>
      </c>
      <c r="E85" s="34"/>
      <c r="F85" s="34">
        <v>102748</v>
      </c>
      <c r="G85" s="34"/>
      <c r="H85" s="243">
        <v>23403</v>
      </c>
      <c r="I85" s="34"/>
      <c r="J85" s="34">
        <v>37721</v>
      </c>
    </row>
    <row r="86" spans="1:10" ht="23.25" customHeight="1">
      <c r="A86" s="54" t="s">
        <v>169</v>
      </c>
      <c r="D86" s="34">
        <v>-109133</v>
      </c>
      <c r="E86" s="34"/>
      <c r="F86" s="34">
        <v>-76225</v>
      </c>
      <c r="G86" s="34"/>
      <c r="H86" s="243">
        <v>-7090</v>
      </c>
      <c r="I86" s="34"/>
      <c r="J86" s="34">
        <v>-12366</v>
      </c>
    </row>
    <row r="87" spans="1:10" ht="23.25" customHeight="1">
      <c r="A87" s="54" t="s">
        <v>309</v>
      </c>
      <c r="D87" s="34">
        <v>-282618</v>
      </c>
      <c r="E87" s="34"/>
      <c r="F87" s="34">
        <v>-274259</v>
      </c>
      <c r="G87" s="34"/>
      <c r="H87" s="141">
        <v>0</v>
      </c>
      <c r="I87" s="34"/>
      <c r="J87" s="141">
        <v>0</v>
      </c>
    </row>
    <row r="88" spans="1:10" ht="23.25" customHeight="1">
      <c r="A88" s="54" t="s">
        <v>280</v>
      </c>
      <c r="D88" s="182">
        <v>0</v>
      </c>
      <c r="E88" s="34"/>
      <c r="F88" s="182">
        <v>0</v>
      </c>
      <c r="G88" s="34"/>
      <c r="H88" s="210">
        <v>24000</v>
      </c>
      <c r="I88" s="34"/>
      <c r="J88" s="210">
        <v>1116</v>
      </c>
    </row>
    <row r="89" spans="1:10" ht="23.25" customHeight="1">
      <c r="A89" s="21" t="s">
        <v>269</v>
      </c>
      <c r="B89" s="21"/>
      <c r="C89" s="22"/>
      <c r="D89" s="23">
        <f>SUM(D60:D74,D83:E88)</f>
        <v>-14697647</v>
      </c>
      <c r="E89" s="24"/>
      <c r="F89" s="23">
        <f>SUM(F60:F74,F83:G88)</f>
        <v>-51160761</v>
      </c>
      <c r="G89" s="24"/>
      <c r="H89" s="23">
        <f>SUM(H60:H74,H83:I88)</f>
        <v>-1228207</v>
      </c>
      <c r="I89" s="24"/>
      <c r="J89" s="23">
        <f>SUM(J60:J74,J83:K88)</f>
        <v>-36029990</v>
      </c>
    </row>
    <row r="90" spans="1:10" ht="10.5" customHeight="1">
      <c r="A90" s="21"/>
      <c r="B90" s="21"/>
      <c r="C90" s="22"/>
      <c r="D90" s="33"/>
      <c r="E90" s="24"/>
      <c r="F90" s="33"/>
      <c r="G90" s="24"/>
      <c r="H90" s="33"/>
      <c r="I90" s="24"/>
      <c r="J90" s="33"/>
    </row>
    <row r="91" spans="1:10" ht="23.25" customHeight="1">
      <c r="A91" s="28" t="s">
        <v>41</v>
      </c>
      <c r="B91" s="28"/>
      <c r="C91" s="22"/>
      <c r="D91" s="76"/>
      <c r="E91" s="76"/>
      <c r="F91" s="76"/>
      <c r="G91" s="76"/>
      <c r="H91" s="76"/>
      <c r="I91" s="76"/>
      <c r="J91" s="76"/>
    </row>
    <row r="92" spans="1:10" ht="21.75">
      <c r="A92" s="30" t="s">
        <v>100</v>
      </c>
      <c r="D92" s="76">
        <v>-5375540</v>
      </c>
      <c r="E92" s="76"/>
      <c r="F92" s="76">
        <v>-3959629</v>
      </c>
      <c r="G92" s="76"/>
      <c r="H92" s="76">
        <v>-2405860</v>
      </c>
      <c r="I92" s="76"/>
      <c r="J92" s="76">
        <v>-1679590</v>
      </c>
    </row>
    <row r="93" spans="1:10" ht="21.75">
      <c r="A93" s="54" t="s">
        <v>298</v>
      </c>
      <c r="D93" s="34">
        <v>-433227</v>
      </c>
      <c r="E93" s="34"/>
      <c r="F93" s="34">
        <v>4362695</v>
      </c>
      <c r="G93" s="34"/>
      <c r="H93" s="76">
        <v>-4305193</v>
      </c>
      <c r="I93" s="34"/>
      <c r="J93" s="210">
        <v>794276</v>
      </c>
    </row>
    <row r="94" spans="1:10" ht="21.75">
      <c r="A94" s="54" t="s">
        <v>313</v>
      </c>
      <c r="D94" s="34">
        <v>3584532</v>
      </c>
      <c r="E94" s="34"/>
      <c r="F94" s="141">
        <v>0</v>
      </c>
      <c r="G94" s="34"/>
      <c r="H94" s="34">
        <v>3584532</v>
      </c>
      <c r="I94" s="34"/>
      <c r="J94" s="141">
        <v>0</v>
      </c>
    </row>
    <row r="95" spans="1:10" ht="21.75">
      <c r="A95" s="54" t="s">
        <v>314</v>
      </c>
      <c r="D95" s="141">
        <v>0</v>
      </c>
      <c r="E95" s="76"/>
      <c r="F95" s="141">
        <v>0</v>
      </c>
      <c r="G95" s="76"/>
      <c r="H95" s="210">
        <v>-320000</v>
      </c>
      <c r="I95" s="76"/>
      <c r="J95" s="210">
        <v>3900000</v>
      </c>
    </row>
    <row r="96" ht="21.75">
      <c r="A96" s="54" t="s">
        <v>238</v>
      </c>
    </row>
    <row r="97" spans="1:10" ht="21.75">
      <c r="A97" s="54" t="s">
        <v>315</v>
      </c>
      <c r="D97" s="99">
        <v>84003</v>
      </c>
      <c r="E97" s="76"/>
      <c r="F97" s="99">
        <v>-61243</v>
      </c>
      <c r="G97" s="76"/>
      <c r="H97" s="141">
        <v>0</v>
      </c>
      <c r="I97" s="76"/>
      <c r="J97" s="141">
        <v>0</v>
      </c>
    </row>
    <row r="98" spans="1:10" ht="21.75">
      <c r="A98" s="54" t="s">
        <v>281</v>
      </c>
      <c r="D98" s="76">
        <v>-30087</v>
      </c>
      <c r="E98" s="76"/>
      <c r="F98" s="76">
        <v>-30810</v>
      </c>
      <c r="G98" s="76"/>
      <c r="H98" s="141">
        <v>0</v>
      </c>
      <c r="I98" s="76"/>
      <c r="J98" s="141">
        <v>0</v>
      </c>
    </row>
    <row r="99" spans="1:10" ht="21.75">
      <c r="A99" s="30" t="s">
        <v>124</v>
      </c>
      <c r="D99" s="76">
        <v>-4220</v>
      </c>
      <c r="E99" s="76"/>
      <c r="F99" s="76">
        <v>-3850</v>
      </c>
      <c r="G99" s="76"/>
      <c r="H99" s="141">
        <v>0</v>
      </c>
      <c r="I99" s="76"/>
      <c r="J99" s="141">
        <v>0</v>
      </c>
    </row>
    <row r="100" spans="1:10" ht="21.75">
      <c r="A100" s="30" t="s">
        <v>108</v>
      </c>
      <c r="D100" s="99">
        <v>14417325</v>
      </c>
      <c r="E100" s="34"/>
      <c r="F100" s="99">
        <v>31478607</v>
      </c>
      <c r="G100" s="34"/>
      <c r="H100" s="141">
        <v>0</v>
      </c>
      <c r="I100" s="34"/>
      <c r="J100" s="141">
        <v>3054084</v>
      </c>
    </row>
    <row r="101" spans="1:10" ht="21.75">
      <c r="A101" s="30" t="s">
        <v>109</v>
      </c>
      <c r="D101" s="76">
        <v>-3818408</v>
      </c>
      <c r="E101" s="76"/>
      <c r="F101" s="76">
        <v>-4112808</v>
      </c>
      <c r="G101" s="76"/>
      <c r="H101" s="210">
        <v>-900000</v>
      </c>
      <c r="I101" s="76"/>
      <c r="J101" s="210">
        <v>-1400000</v>
      </c>
    </row>
    <row r="102" spans="1:10" ht="21.75">
      <c r="A102" s="54" t="s">
        <v>127</v>
      </c>
      <c r="D102" s="76">
        <v>16000000</v>
      </c>
      <c r="E102" s="76"/>
      <c r="F102" s="99">
        <v>21060000</v>
      </c>
      <c r="G102" s="76"/>
      <c r="H102" s="76">
        <v>16000000</v>
      </c>
      <c r="I102" s="76"/>
      <c r="J102" s="76">
        <v>21060000</v>
      </c>
    </row>
    <row r="103" spans="1:10" ht="21.75">
      <c r="A103" s="54" t="s">
        <v>178</v>
      </c>
      <c r="D103" s="141">
        <v>-3000000</v>
      </c>
      <c r="E103" s="76"/>
      <c r="F103" s="99">
        <v>-1973879</v>
      </c>
      <c r="G103" s="76"/>
      <c r="H103" s="141">
        <v>-3000000</v>
      </c>
      <c r="I103" s="76"/>
      <c r="J103" s="141">
        <v>0</v>
      </c>
    </row>
    <row r="104" spans="1:12" ht="21.75">
      <c r="A104" s="54" t="s">
        <v>310</v>
      </c>
      <c r="D104" s="141">
        <v>16377</v>
      </c>
      <c r="E104" s="76"/>
      <c r="F104" s="141">
        <v>0</v>
      </c>
      <c r="G104" s="95"/>
      <c r="H104" s="141">
        <v>0</v>
      </c>
      <c r="I104" s="95"/>
      <c r="J104" s="141">
        <v>0</v>
      </c>
      <c r="L104" s="54"/>
    </row>
    <row r="105" spans="1:10" ht="21.75">
      <c r="A105" s="54" t="s">
        <v>198</v>
      </c>
      <c r="D105" s="141">
        <v>0</v>
      </c>
      <c r="E105" s="76"/>
      <c r="F105" s="111">
        <v>1302127</v>
      </c>
      <c r="G105" s="95"/>
      <c r="H105" s="141">
        <v>0</v>
      </c>
      <c r="I105" s="95"/>
      <c r="J105" s="141">
        <v>0</v>
      </c>
    </row>
    <row r="106" spans="1:10" ht="21.75">
      <c r="A106" s="54" t="s">
        <v>316</v>
      </c>
      <c r="D106" s="76">
        <v>-385451</v>
      </c>
      <c r="E106" s="76"/>
      <c r="F106" s="76">
        <v>-22566</v>
      </c>
      <c r="G106" s="95"/>
      <c r="H106" s="99">
        <v>-11957</v>
      </c>
      <c r="I106" s="95"/>
      <c r="J106" s="99">
        <v>-12070</v>
      </c>
    </row>
    <row r="107" spans="1:10" ht="21.75">
      <c r="A107" s="54" t="s">
        <v>296</v>
      </c>
      <c r="D107" s="141">
        <v>541278</v>
      </c>
      <c r="E107" s="76"/>
      <c r="F107" s="141">
        <v>0</v>
      </c>
      <c r="G107" s="95"/>
      <c r="H107" s="141">
        <v>0</v>
      </c>
      <c r="I107" s="95"/>
      <c r="J107" s="141">
        <v>0</v>
      </c>
    </row>
    <row r="108" spans="1:10" ht="21.75">
      <c r="A108" s="54" t="s">
        <v>258</v>
      </c>
      <c r="D108" s="76"/>
      <c r="E108" s="76"/>
      <c r="F108" s="76"/>
      <c r="G108" s="95"/>
      <c r="H108" s="95"/>
      <c r="I108" s="95"/>
      <c r="J108" s="95"/>
    </row>
    <row r="109" spans="1:10" ht="21.75">
      <c r="A109" s="54" t="s">
        <v>259</v>
      </c>
      <c r="D109" s="76">
        <f>-6553512-D110</f>
        <v>-5525948</v>
      </c>
      <c r="E109" s="76"/>
      <c r="F109" s="76">
        <v>-8863234</v>
      </c>
      <c r="G109" s="95"/>
      <c r="H109" s="99">
        <v>-5792063</v>
      </c>
      <c r="I109" s="95"/>
      <c r="J109" s="99">
        <v>-9289020</v>
      </c>
    </row>
    <row r="110" spans="1:10" ht="21.75">
      <c r="A110" s="54" t="s">
        <v>161</v>
      </c>
      <c r="D110" s="124">
        <v>-1027564</v>
      </c>
      <c r="E110" s="76"/>
      <c r="F110" s="124">
        <v>-874370</v>
      </c>
      <c r="G110" s="76"/>
      <c r="H110" s="182">
        <v>0</v>
      </c>
      <c r="I110" s="76"/>
      <c r="J110" s="182">
        <v>0</v>
      </c>
    </row>
    <row r="111" spans="1:10" ht="21.75">
      <c r="A111" s="21" t="s">
        <v>317</v>
      </c>
      <c r="B111" s="21"/>
      <c r="C111" s="22"/>
      <c r="D111" s="29">
        <f>SUM(D92:D110)</f>
        <v>15043070</v>
      </c>
      <c r="E111" s="24"/>
      <c r="F111" s="29">
        <f>SUM(F92:F110)</f>
        <v>38301040</v>
      </c>
      <c r="G111" s="24"/>
      <c r="H111" s="29">
        <f>SUM(H92:H110)</f>
        <v>2849459</v>
      </c>
      <c r="I111" s="24"/>
      <c r="J111" s="29">
        <f>SUM(J92:J110)</f>
        <v>16427680</v>
      </c>
    </row>
    <row r="112" spans="1:10" ht="23.25" customHeight="1">
      <c r="A112" s="25" t="s">
        <v>0</v>
      </c>
      <c r="B112" s="25"/>
      <c r="C112" s="216"/>
      <c r="H112" s="270"/>
      <c r="I112" s="270"/>
      <c r="J112" s="270"/>
    </row>
    <row r="113" spans="1:10" ht="23.25" customHeight="1">
      <c r="A113" s="25" t="s">
        <v>321</v>
      </c>
      <c r="B113" s="25"/>
      <c r="C113" s="216"/>
      <c r="H113" s="270"/>
      <c r="I113" s="270"/>
      <c r="J113" s="270"/>
    </row>
    <row r="114" spans="1:3" ht="7.5" customHeight="1">
      <c r="A114" s="277"/>
      <c r="B114" s="277"/>
      <c r="C114" s="21"/>
    </row>
    <row r="115" spans="1:10" ht="23.25" customHeight="1">
      <c r="A115" s="274"/>
      <c r="B115" s="274"/>
      <c r="C115" s="21"/>
      <c r="J115" s="107" t="s">
        <v>132</v>
      </c>
    </row>
    <row r="116" spans="1:10" ht="19.5" customHeight="1">
      <c r="A116" s="275"/>
      <c r="B116" s="275"/>
      <c r="C116" s="30"/>
      <c r="D116" s="267" t="s">
        <v>2</v>
      </c>
      <c r="E116" s="267"/>
      <c r="F116" s="267"/>
      <c r="G116" s="26"/>
      <c r="H116" s="267" t="s">
        <v>60</v>
      </c>
      <c r="I116" s="267"/>
      <c r="J116" s="267"/>
    </row>
    <row r="117" spans="1:10" ht="23.25" customHeight="1">
      <c r="A117" s="275"/>
      <c r="B117" s="275"/>
      <c r="C117" s="30"/>
      <c r="D117" s="265" t="s">
        <v>284</v>
      </c>
      <c r="E117" s="266"/>
      <c r="F117" s="266"/>
      <c r="G117" s="151"/>
      <c r="H117" s="265" t="s">
        <v>284</v>
      </c>
      <c r="I117" s="266"/>
      <c r="J117" s="266"/>
    </row>
    <row r="118" spans="1:10" ht="23.25" customHeight="1">
      <c r="A118" s="154"/>
      <c r="B118" s="154"/>
      <c r="D118" s="269" t="s">
        <v>285</v>
      </c>
      <c r="E118" s="264"/>
      <c r="F118" s="264"/>
      <c r="G118" s="209"/>
      <c r="H118" s="269" t="s">
        <v>285</v>
      </c>
      <c r="I118" s="264"/>
      <c r="J118" s="264"/>
    </row>
    <row r="119" spans="1:10" ht="23.25" customHeight="1">
      <c r="A119" s="154"/>
      <c r="B119" s="154"/>
      <c r="D119" s="248">
        <v>2556</v>
      </c>
      <c r="E119" s="203"/>
      <c r="F119" s="248">
        <v>2555</v>
      </c>
      <c r="G119" s="97"/>
      <c r="H119" s="248">
        <v>2556</v>
      </c>
      <c r="I119" s="203"/>
      <c r="J119" s="248">
        <v>2555</v>
      </c>
    </row>
    <row r="120" spans="4:10" ht="6.75" customHeight="1">
      <c r="D120" s="27"/>
      <c r="E120" s="27"/>
      <c r="F120" s="27"/>
      <c r="G120" s="27"/>
      <c r="H120" s="27"/>
      <c r="I120" s="27"/>
      <c r="J120" s="27"/>
    </row>
    <row r="121" spans="1:3" ht="23.25" customHeight="1">
      <c r="A121" s="21" t="s">
        <v>260</v>
      </c>
      <c r="B121" s="21"/>
      <c r="C121" s="22"/>
    </row>
    <row r="122" spans="1:10" ht="23.25" customHeight="1">
      <c r="A122" s="21" t="s">
        <v>261</v>
      </c>
      <c r="B122" s="21"/>
      <c r="C122" s="22"/>
      <c r="D122" s="24">
        <f>D111+D89+D57</f>
        <v>13035823</v>
      </c>
      <c r="E122" s="24"/>
      <c r="F122" s="24">
        <f>F111+F89+F57</f>
        <v>-9827845</v>
      </c>
      <c r="G122" s="24"/>
      <c r="H122" s="24">
        <f>H111+H89+H57</f>
        <v>-284676</v>
      </c>
      <c r="I122" s="24"/>
      <c r="J122" s="24">
        <f>J111+J89+J57</f>
        <v>-19696346</v>
      </c>
    </row>
    <row r="123" spans="1:10" ht="23.25" customHeight="1">
      <c r="A123" s="54" t="s">
        <v>57</v>
      </c>
      <c r="D123" s="76">
        <v>12250346</v>
      </c>
      <c r="E123" s="76"/>
      <c r="F123" s="76">
        <v>23993026</v>
      </c>
      <c r="G123" s="76"/>
      <c r="H123" s="76">
        <v>1285885</v>
      </c>
      <c r="I123" s="76"/>
      <c r="J123" s="76">
        <v>20472567</v>
      </c>
    </row>
    <row r="124" spans="1:10" ht="23.25" customHeight="1">
      <c r="A124" s="30" t="s">
        <v>111</v>
      </c>
      <c r="E124" s="76"/>
      <c r="G124" s="76"/>
      <c r="H124" s="76"/>
      <c r="I124" s="76"/>
      <c r="J124" s="76"/>
    </row>
    <row r="125" spans="1:10" ht="23.25" customHeight="1">
      <c r="A125" s="30" t="s">
        <v>112</v>
      </c>
      <c r="D125" s="75">
        <v>1197902</v>
      </c>
      <c r="E125" s="34"/>
      <c r="F125" s="75">
        <v>764421</v>
      </c>
      <c r="G125" s="34"/>
      <c r="H125" s="182">
        <v>0</v>
      </c>
      <c r="I125" s="76"/>
      <c r="J125" s="182">
        <v>0</v>
      </c>
    </row>
    <row r="126" spans="1:10" ht="23.25" customHeight="1" thickBot="1">
      <c r="A126" s="21" t="s">
        <v>58</v>
      </c>
      <c r="B126" s="21"/>
      <c r="C126" s="22"/>
      <c r="D126" s="31">
        <f>SUM(D122:D125)</f>
        <v>26484071</v>
      </c>
      <c r="E126" s="24"/>
      <c r="F126" s="31">
        <f>SUM(F122:F125)</f>
        <v>14929602</v>
      </c>
      <c r="G126" s="24"/>
      <c r="H126" s="31">
        <f>SUM(H122:H125)</f>
        <v>1001209</v>
      </c>
      <c r="I126" s="24"/>
      <c r="J126" s="31">
        <f>SUM(J122:J125)</f>
        <v>776221</v>
      </c>
    </row>
    <row r="127" spans="4:10" ht="5.25" customHeight="1" thickTop="1">
      <c r="D127" s="27"/>
      <c r="E127" s="27"/>
      <c r="F127" s="27"/>
      <c r="G127" s="27"/>
      <c r="H127" s="27"/>
      <c r="I127" s="27"/>
      <c r="J127" s="27"/>
    </row>
    <row r="128" spans="1:10" ht="23.25" customHeight="1">
      <c r="A128" s="28" t="s">
        <v>42</v>
      </c>
      <c r="B128" s="28"/>
      <c r="C128" s="22"/>
      <c r="D128" s="76"/>
      <c r="E128" s="76"/>
      <c r="F128" s="76"/>
      <c r="G128" s="76"/>
      <c r="H128" s="76"/>
      <c r="I128" s="76"/>
      <c r="J128" s="76"/>
    </row>
    <row r="129" spans="1:10" ht="23.25" customHeight="1">
      <c r="A129" s="244" t="s">
        <v>319</v>
      </c>
      <c r="B129" s="21" t="s">
        <v>262</v>
      </c>
      <c r="C129" s="22"/>
      <c r="D129" s="34"/>
      <c r="E129" s="34"/>
      <c r="F129" s="34"/>
      <c r="G129" s="34"/>
      <c r="H129" s="34"/>
      <c r="I129" s="34"/>
      <c r="J129" s="34"/>
    </row>
    <row r="130" spans="2:10" ht="23.25" customHeight="1">
      <c r="B130" s="54" t="s">
        <v>129</v>
      </c>
      <c r="D130" s="34"/>
      <c r="E130" s="34"/>
      <c r="F130" s="34"/>
      <c r="G130" s="34"/>
      <c r="H130" s="34"/>
      <c r="I130" s="34"/>
      <c r="J130" s="34"/>
    </row>
    <row r="131" spans="2:10" ht="23.25" customHeight="1">
      <c r="B131" s="54" t="s">
        <v>5</v>
      </c>
      <c r="D131" s="34">
        <f>'BL'!D9</f>
        <v>26491924</v>
      </c>
      <c r="E131" s="34"/>
      <c r="F131" s="34">
        <v>14996953</v>
      </c>
      <c r="G131" s="34"/>
      <c r="H131" s="217">
        <f>'BL'!H9</f>
        <v>1006698</v>
      </c>
      <c r="I131" s="34"/>
      <c r="J131" s="217">
        <v>784592</v>
      </c>
    </row>
    <row r="132" spans="2:10" ht="23.25" customHeight="1">
      <c r="B132" s="54" t="s">
        <v>130</v>
      </c>
      <c r="D132" s="75">
        <f>D133-D131</f>
        <v>-7853</v>
      </c>
      <c r="E132" s="34"/>
      <c r="F132" s="75">
        <v>-67351</v>
      </c>
      <c r="G132" s="34"/>
      <c r="H132" s="75">
        <v>-5489</v>
      </c>
      <c r="I132" s="34"/>
      <c r="J132" s="75">
        <v>-8371</v>
      </c>
    </row>
    <row r="133" spans="2:12" ht="23.25" customHeight="1" thickBot="1">
      <c r="B133" s="21" t="s">
        <v>131</v>
      </c>
      <c r="C133" s="22"/>
      <c r="D133" s="32">
        <f>D126</f>
        <v>26484071</v>
      </c>
      <c r="E133" s="24"/>
      <c r="F133" s="32">
        <f>SUM(F131:F132)</f>
        <v>14929602</v>
      </c>
      <c r="G133" s="24"/>
      <c r="H133" s="32">
        <f>SUM(H131:H132)</f>
        <v>1001209</v>
      </c>
      <c r="I133" s="24"/>
      <c r="J133" s="32">
        <f>SUM(J131:J132)</f>
        <v>776221</v>
      </c>
      <c r="K133" s="34"/>
      <c r="L133" s="34"/>
    </row>
    <row r="134" ht="3.75" customHeight="1" thickTop="1"/>
    <row r="136" spans="1:8" ht="23.25" customHeight="1">
      <c r="A136" s="244" t="s">
        <v>232</v>
      </c>
      <c r="B136" s="21" t="s">
        <v>233</v>
      </c>
      <c r="H136" s="34"/>
    </row>
    <row r="137" spans="1:8" ht="23.25" customHeight="1">
      <c r="A137" s="244"/>
      <c r="B137" s="21"/>
      <c r="H137" s="34"/>
    </row>
    <row r="138" spans="1:2" ht="23.25" customHeight="1">
      <c r="A138" s="244"/>
      <c r="B138" s="54" t="s">
        <v>318</v>
      </c>
    </row>
    <row r="139" spans="1:2" ht="23.25" customHeight="1">
      <c r="A139" s="244"/>
      <c r="B139" s="245"/>
    </row>
    <row r="140" spans="1:10" ht="23.25" customHeight="1">
      <c r="A140" s="244"/>
      <c r="B140" s="246"/>
      <c r="C140" s="247"/>
      <c r="D140" s="246"/>
      <c r="E140" s="246"/>
      <c r="F140" s="246"/>
      <c r="G140" s="246"/>
      <c r="H140" s="246"/>
      <c r="I140" s="246"/>
      <c r="J140" s="246"/>
    </row>
    <row r="141" spans="1:10" ht="23.25" customHeight="1">
      <c r="A141" s="244"/>
      <c r="B141" s="246"/>
      <c r="C141" s="247"/>
      <c r="D141" s="246"/>
      <c r="E141" s="246"/>
      <c r="F141" s="246"/>
      <c r="G141" s="246"/>
      <c r="H141" s="246"/>
      <c r="I141" s="246"/>
      <c r="J141" s="246"/>
    </row>
    <row r="142" spans="1:10" ht="23.25" customHeight="1">
      <c r="A142" s="244"/>
      <c r="B142" s="246"/>
      <c r="C142" s="247"/>
      <c r="D142" s="246"/>
      <c r="E142" s="246"/>
      <c r="F142" s="246"/>
      <c r="G142" s="246"/>
      <c r="H142" s="246"/>
      <c r="I142" s="246"/>
      <c r="J142" s="246"/>
    </row>
    <row r="143" spans="1:10" ht="23.25" customHeight="1">
      <c r="A143" s="244"/>
      <c r="B143" s="246"/>
      <c r="C143" s="247"/>
      <c r="D143" s="246"/>
      <c r="E143" s="246"/>
      <c r="F143" s="246"/>
      <c r="G143" s="246"/>
      <c r="H143" s="246"/>
      <c r="I143" s="246"/>
      <c r="J143" s="246"/>
    </row>
    <row r="144" ht="23.25" customHeight="1">
      <c r="B144" s="54"/>
    </row>
    <row r="145" ht="23.25" customHeight="1">
      <c r="B145" s="278"/>
    </row>
    <row r="146" ht="23.25" customHeight="1">
      <c r="B146" s="278"/>
    </row>
    <row r="147" ht="23.25" customHeight="1">
      <c r="B147" s="278"/>
    </row>
    <row r="148" ht="23.25" customHeight="1">
      <c r="B148" s="278"/>
    </row>
    <row r="149" ht="23.25" customHeight="1">
      <c r="B149" s="54"/>
    </row>
    <row r="150" ht="23.25" customHeight="1">
      <c r="B150" s="54"/>
    </row>
    <row r="151" ht="23.25" customHeight="1">
      <c r="B151" s="54"/>
    </row>
    <row r="152" ht="23.25" customHeight="1">
      <c r="B152" s="54"/>
    </row>
    <row r="154" ht="23.25" customHeight="1">
      <c r="B154" s="54"/>
    </row>
    <row r="155" ht="23.25" customHeight="1">
      <c r="B155" s="54"/>
    </row>
    <row r="156" ht="23.25" customHeight="1">
      <c r="B156" s="54"/>
    </row>
    <row r="157" ht="23.25" customHeight="1">
      <c r="B157" s="54"/>
    </row>
  </sheetData>
  <sheetProtection/>
  <mergeCells count="43">
    <mergeCell ref="H113:J113"/>
    <mergeCell ref="D116:F116"/>
    <mergeCell ref="H116:J116"/>
    <mergeCell ref="H80:J80"/>
    <mergeCell ref="H1:J1"/>
    <mergeCell ref="H2:J2"/>
    <mergeCell ref="H42:J42"/>
    <mergeCell ref="A4:B4"/>
    <mergeCell ref="D4:F4"/>
    <mergeCell ref="H4:J4"/>
    <mergeCell ref="A5:B5"/>
    <mergeCell ref="D5:F5"/>
    <mergeCell ref="H5:J5"/>
    <mergeCell ref="A8:B8"/>
    <mergeCell ref="D8:J8"/>
    <mergeCell ref="A116:B116"/>
    <mergeCell ref="A117:B117"/>
    <mergeCell ref="A78:B78"/>
    <mergeCell ref="H112:J112"/>
    <mergeCell ref="H39:J39"/>
    <mergeCell ref="A42:B42"/>
    <mergeCell ref="H40:J40"/>
    <mergeCell ref="D42:F42"/>
    <mergeCell ref="A114:B114"/>
    <mergeCell ref="A79:B79"/>
    <mergeCell ref="A43:B43"/>
    <mergeCell ref="H75:J75"/>
    <mergeCell ref="D79:F79"/>
    <mergeCell ref="H79:J79"/>
    <mergeCell ref="D80:F80"/>
    <mergeCell ref="H76:J76"/>
    <mergeCell ref="D78:F78"/>
    <mergeCell ref="H78:J78"/>
    <mergeCell ref="D117:F117"/>
    <mergeCell ref="H117:J117"/>
    <mergeCell ref="D118:F118"/>
    <mergeCell ref="H118:J118"/>
    <mergeCell ref="D6:F6"/>
    <mergeCell ref="H6:J6"/>
    <mergeCell ref="D43:F43"/>
    <mergeCell ref="H43:J43"/>
    <mergeCell ref="D44:F44"/>
    <mergeCell ref="H44:J44"/>
  </mergeCells>
  <printOptions/>
  <pageMargins left="0.7" right="0.6" top="0.48" bottom="0.3" header="0.5" footer="0.3"/>
  <pageSetup firstPageNumber="16" useFirstPageNumber="1" horizontalDpi="600" verticalDpi="600" orientation="portrait" paperSize="9" scale="95" r:id="rId1"/>
  <headerFooter alignWithMargins="0">
    <oddFooter>&amp;L
หมายเหตุประกอบงบการเงินเป็นส่วนหนึ่งของงบการเงินนี้
&amp;C&amp;P</oddFooter>
  </headerFooter>
  <rowBreaks count="3" manualBreakCount="3">
    <brk id="38" max="255" man="1"/>
    <brk id="74" max="255" man="1"/>
    <brk id="111" max="9" man="1"/>
  </rowBreaks>
  <ignoredErrors>
    <ignoredError sqref="D45:G45 D81:J81 D7:J7 A136 I45:J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atangthanawatskul</cp:lastModifiedBy>
  <cp:lastPrinted>2013-11-07T09:53:20Z</cp:lastPrinted>
  <dcterms:created xsi:type="dcterms:W3CDTF">2005-01-14T03:04:54Z</dcterms:created>
  <dcterms:modified xsi:type="dcterms:W3CDTF">2013-11-07T10:37:49Z</dcterms:modified>
  <cp:category/>
  <cp:version/>
  <cp:contentType/>
  <cp:contentStatus/>
</cp:coreProperties>
</file>